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22F943C-25F5-4F5E-AC30-5D68B9DE7EAF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แผนและผลการดำเนินงาน 31 มี.ค.67" sheetId="6" r:id="rId1"/>
    <sheet name="แผนและผลการเบิกจ่าย 31มี.ค.67)" sheetId="11" r:id="rId2"/>
    <sheet name="เบิกจ่าย65 (31 มี.ค.67)" sheetId="8" state="hidden" r:id="rId3"/>
    <sheet name="ปัญหา" sheetId="10" state="hidden" r:id="rId4"/>
  </sheets>
  <definedNames>
    <definedName name="_xlnm.Print_Titles" localSheetId="2">'เบิกจ่าย65 (31 มี.ค.67)'!$3:$5</definedName>
    <definedName name="_xlnm.Print_Titles" localSheetId="1">'แผนและผลการเบิกจ่าย 31มี.ค.67)'!$5:$7</definedName>
    <definedName name="_xlnm.Print_Titles" localSheetId="0">'แผนและผลการดำเนินงาน 31 มี.ค.67'!$7:$8</definedName>
    <definedName name="_xlnm.Print_Titles" localSheetId="3">ปัญหา!#REF!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1" l="1"/>
  <c r="C48" i="11"/>
  <c r="B48" i="11"/>
  <c r="D46" i="11"/>
  <c r="C45" i="11"/>
  <c r="D45" i="11" s="1"/>
  <c r="C44" i="11"/>
  <c r="D44" i="11" s="1"/>
  <c r="C43" i="11"/>
  <c r="D43" i="11" s="1"/>
  <c r="D42" i="11"/>
  <c r="C41" i="11"/>
  <c r="D41" i="11" s="1"/>
  <c r="D40" i="11"/>
  <c r="C39" i="11"/>
  <c r="D39" i="11" s="1"/>
  <c r="B37" i="11"/>
  <c r="D36" i="11"/>
  <c r="D35" i="11"/>
  <c r="D34" i="11"/>
  <c r="D33" i="11"/>
  <c r="D32" i="11"/>
  <c r="D31" i="11"/>
  <c r="C30" i="11"/>
  <c r="D30" i="11" s="1"/>
  <c r="B29" i="11"/>
  <c r="D27" i="11"/>
  <c r="C26" i="11"/>
  <c r="B26" i="11"/>
  <c r="D25" i="11"/>
  <c r="C24" i="11"/>
  <c r="B24" i="11"/>
  <c r="D23" i="11"/>
  <c r="C22" i="11"/>
  <c r="D22" i="11" s="1"/>
  <c r="B21" i="11"/>
  <c r="D20" i="11"/>
  <c r="D19" i="11"/>
  <c r="C18" i="11"/>
  <c r="C17" i="11" s="1"/>
  <c r="B17" i="11"/>
  <c r="D16" i="11"/>
  <c r="C15" i="11"/>
  <c r="D15" i="11" s="1"/>
  <c r="C14" i="11"/>
  <c r="D14" i="11" s="1"/>
  <c r="B13" i="11"/>
  <c r="D12" i="11"/>
  <c r="C11" i="11"/>
  <c r="B11" i="11"/>
  <c r="D9" i="11"/>
  <c r="C8" i="11"/>
  <c r="B8" i="11"/>
  <c r="C21" i="11" l="1"/>
  <c r="D26" i="11"/>
  <c r="C29" i="11"/>
  <c r="D29" i="11" s="1"/>
  <c r="D18" i="11"/>
  <c r="B28" i="11"/>
  <c r="D8" i="11"/>
  <c r="C13" i="11"/>
  <c r="D13" i="11" s="1"/>
  <c r="D48" i="11"/>
  <c r="D24" i="11"/>
  <c r="C37" i="11"/>
  <c r="D17" i="11"/>
  <c r="B10" i="11"/>
  <c r="D21" i="11"/>
  <c r="D11" i="11"/>
  <c r="C28" i="11" l="1"/>
  <c r="B50" i="11"/>
  <c r="C10" i="11"/>
  <c r="D10" i="11"/>
  <c r="D37" i="11"/>
  <c r="C50" i="11" l="1"/>
  <c r="D50" i="11" s="1"/>
  <c r="D28" i="11"/>
  <c r="E15" i="6" l="1"/>
  <c r="K15" i="6" s="1"/>
  <c r="E28" i="6"/>
  <c r="E27" i="6" s="1"/>
  <c r="E35" i="6"/>
  <c r="E47" i="6"/>
  <c r="E46" i="6" s="1"/>
  <c r="E23" i="6"/>
  <c r="E20" i="6"/>
  <c r="E10" i="6"/>
  <c r="E12" i="6" l="1"/>
  <c r="E26" i="6"/>
  <c r="E9" i="6" l="1"/>
  <c r="K9" i="6" s="1"/>
</calcChain>
</file>

<file path=xl/sharedStrings.xml><?xml version="1.0" encoding="utf-8"?>
<sst xmlns="http://schemas.openxmlformats.org/spreadsheetml/2006/main" count="317" uniqueCount="135">
  <si>
    <t>จำแนกตามแผนงาน/ผลผลิต/โครงการ (รายจ่ายประจำและรายจ่ายลงทุน)</t>
  </si>
  <si>
    <t xml:space="preserve">กรมทางหลวงชนบท  </t>
  </si>
  <si>
    <t>กระทรวงคมนาคม</t>
  </si>
  <si>
    <t>แผนงาน / ผลผลิต / โครงการ</t>
  </si>
  <si>
    <t>รวมทั้งสิ้น</t>
  </si>
  <si>
    <t>งบประมาณภายหลังโอนเปลี่ยนแปลง</t>
  </si>
  <si>
    <t>1. แผนงานบุคลากรภาครัฐ</t>
  </si>
  <si>
    <t>2. แผนงานพื้นฐานด้านการสร้างความสามารถในการแข่งขัน</t>
  </si>
  <si>
    <t>ผลผลิตที่ 1</t>
  </si>
  <si>
    <t>การพัฒนาบุคลากรด้านช่างให้กับองค์กรปกครองส่วนท้องถิ่น (อปท.)</t>
  </si>
  <si>
    <t>ผลผลิตที่ 2</t>
  </si>
  <si>
    <t>โครงข่ายทางหลวงชนบทได้รับการพัฒนา</t>
  </si>
  <si>
    <t>ผลผลิตที่ 3</t>
  </si>
  <si>
    <t>ผลผลิตที่ 4</t>
  </si>
  <si>
    <t>โครงการที่ 1</t>
  </si>
  <si>
    <t>หน่วย
นับ</t>
  </si>
  <si>
    <t xml:space="preserve">4. แผนงานบูรณาการสร้างรายได้จากการท่องเที่ยว </t>
  </si>
  <si>
    <t>6. แผนงานบูรณาการเขตพัฒนาพิเศษภาคตะวันออก</t>
  </si>
  <si>
    <t>โครงการพัฒนาทางและสะพานโครงข่ายทางหลวงชนบทสนับสนุนด้านคมนาคม
และระบบโลจิสติกส์</t>
  </si>
  <si>
    <t xml:space="preserve"> โครงการอำนวยความปลอดภัยสนับสนุนด้านคมนาคมและระบบโลจิสติกส์</t>
  </si>
  <si>
    <t xml:space="preserve">5. แผนงานบูรณาการพัฒนาด้านคมนาคมและระบบโลจิสติกส์   </t>
  </si>
  <si>
    <t>กิจกรรม</t>
  </si>
  <si>
    <t>กิจกรรมที่ 1</t>
  </si>
  <si>
    <t>กิจกรรมที่ 2</t>
  </si>
  <si>
    <t>กิจกรรมที่ 3</t>
  </si>
  <si>
    <t>กิจกรรมที่ 4</t>
  </si>
  <si>
    <t>กิจกรรมที่ 5</t>
  </si>
  <si>
    <t>กิจกรรมที่ 6</t>
  </si>
  <si>
    <t>กิจกรรมที่ 7</t>
  </si>
  <si>
    <t>กิจกรรมที่ 8</t>
  </si>
  <si>
    <t>กิจกรรมที่ 9</t>
  </si>
  <si>
    <t>กิจกรรมที่ 10</t>
  </si>
  <si>
    <t>กิจกรรมที่ 11</t>
  </si>
  <si>
    <t>กิจกรรมที่ 12</t>
  </si>
  <si>
    <t>กิจกรรมที่ 13</t>
  </si>
  <si>
    <t>กิจกรรมที่ 14</t>
  </si>
  <si>
    <t>กิจกรรมที่ 15</t>
  </si>
  <si>
    <t>โครงการพัฒนาทางหลวงชนบทเพื่อขับเคลื่อนเขตพัฒนาพิเศษภาคตะวันออก  (EEC)</t>
  </si>
  <si>
    <t xml:space="preserve">รายการบุคลากรภาครัฐ </t>
  </si>
  <si>
    <t>3. แผนงานบูรณาการขับเคลื่อนการแก้ไขปัญหาจังหวัดชายแดนภาคใต้</t>
  </si>
  <si>
    <t>โครงการพัฒนาศักยภาพตามพื้นที่</t>
  </si>
  <si>
    <t>โครงการยกระดับบริการความปลอดภัยและบริหารจัดการท่องเที่ยวให้ได้มาตรฐาน</t>
  </si>
  <si>
    <t>กิจกรรมที่ 16</t>
  </si>
  <si>
    <t>กิจกรรมที่ 17</t>
  </si>
  <si>
    <t>ระยะเวลาดำเนินการ</t>
  </si>
  <si>
    <t xml:space="preserve">ปัญหา/อุปสรรค   </t>
  </si>
  <si>
    <r>
      <rPr>
        <b/>
        <sz val="16"/>
        <color theme="1"/>
        <rFont val="Cordia New"/>
        <family val="2"/>
      </rPr>
      <t>ข้อเสนอแนะ และแนวทางในการแก้ไข</t>
    </r>
    <r>
      <rPr>
        <sz val="16"/>
        <color theme="1"/>
        <rFont val="Cordia New"/>
        <family val="2"/>
      </rPr>
      <t xml:space="preserve">       </t>
    </r>
  </si>
  <si>
    <t xml:space="preserve">ผลการเบิกจ่ายงบประมาณรายจ่ายประจำปีงบประมาณ พ.ศ. 2566
จำแนกตามผลผลิต /โครงการ  ( สิ้นสุด ณ 29 กันยายน 2566) 
</t>
  </si>
  <si>
    <t>หน่วย : ล้านบาท</t>
  </si>
  <si>
    <t>ผลผลิต / โครงการ</t>
  </si>
  <si>
    <t>งบประมาณ</t>
  </si>
  <si>
    <t>ผลการเบิกจ่าย</t>
  </si>
  <si>
    <t>คิดเป็น</t>
  </si>
  <si>
    <t>ที่ได้รับอนุมัติ</t>
  </si>
  <si>
    <t>ร้อยละ</t>
  </si>
  <si>
    <t>(ลบ.)</t>
  </si>
  <si>
    <t xml:space="preserve">1. แผนงานบุคลากรภาครัฐ
 </t>
  </si>
  <si>
    <t xml:space="preserve">    1.1 รายการบุคลากรภาครัฐ</t>
  </si>
  <si>
    <t xml:space="preserve">    2.1 ผลผลิตการพัฒนาบุคลากรด้านช่างให้กับองค์กรปกครองส่วนท้องถิ่น (อปท.)</t>
  </si>
  <si>
    <t xml:space="preserve">    2.1.1 กิจกรรมการส่งเสริมงานวิชาการด้านช่างให้กับ อปท.</t>
  </si>
  <si>
    <t xml:space="preserve">    2.2 ผลผลิตโครงข่ายทางหลวงชนบทได้รับการพัฒนา</t>
  </si>
  <si>
    <t xml:space="preserve">    2.2.1 กิจกรรมยกระดับมาตรฐานทาง</t>
  </si>
  <si>
    <t xml:space="preserve">    2.2.2 กิจกรรมพัฒนาสะพานขนาดกลาง</t>
  </si>
  <si>
    <t xml:space="preserve">    2.2.3 กิจกรรมอำนวยการและสนับสนุนการพัฒนาทางหลวงชนบท</t>
  </si>
  <si>
    <t xml:space="preserve">    2.3 ผลผลิตโครงข่ายทางหลวงชนบทได้รับการบำรุงรักษา</t>
  </si>
  <si>
    <t xml:space="preserve">    2.3.1 กิจกรรมบำรุงรักษาทางหลวงชนบท</t>
  </si>
  <si>
    <t xml:space="preserve">    2.3.2 กิจกรรมแก้ไขปัญหาการสัญจรอย่างเร่งด่วน</t>
  </si>
  <si>
    <t xml:space="preserve">    2.3.3  กิจกรรมอำนวยการและสนับสนุนการบำรุงรักษาทางหลวงชนบท</t>
  </si>
  <si>
    <t xml:space="preserve">    2.4  ผลผลิตโครงข่ายทางหลวงชนบทมีความปลอดภัย</t>
  </si>
  <si>
    <t xml:space="preserve">    2.4.1 กิจกรรมอำนวยความปลอดภัยทางถนน</t>
  </si>
  <si>
    <t xml:space="preserve">    2.4.2 กิจกรรมป้องกันและอำนวยความปลอดภัยช่วงเทศกาล</t>
  </si>
  <si>
    <t xml:space="preserve">    3.1.โครงการพัฒนาศักยภาพตามพื้นที่</t>
  </si>
  <si>
    <t xml:space="preserve">    4.1 โครงการยกระดับบริการความปลอดภัยและบริหารจัดการท่องเที่ยวให้ได้มาตรฐาน</t>
  </si>
  <si>
    <t xml:space="preserve">    โครงการพัฒนาทางและสะพานโครงข่ายทางหลวงชนบทสนับสนุนด้านคมนาคมและระบบโลจิสติกส์</t>
  </si>
  <si>
    <t xml:space="preserve">    5.1 กิจกรรมก่อสร้างโครงข่ายสะพาน</t>
  </si>
  <si>
    <t xml:space="preserve">    5.2 กิจกรรมก่อสร้างถนนและยกระดับชั้นทาง</t>
  </si>
  <si>
    <t xml:space="preserve">    5.3 กิจกรรมก่อสร้างเพื่อการเชื่อมต่อระบบขนส่ง</t>
  </si>
  <si>
    <t xml:space="preserve">    5.4 กิจกรรมก่อสร้างเพื่อการพัฒนาถนนผังเมือง</t>
  </si>
  <si>
    <t xml:space="preserve">    5.5 กิจกรรมก่อสร้างเพื่อการแก้ไขปัญหาจราจรในปริมณฑลและภูมิภาค</t>
  </si>
  <si>
    <t xml:space="preserve">    5.6 กิจกรรมพัฒนาและปรับปรุงทางและสะพานเพื่อสนับสนุนเส้นทางรถไฟทางคู่</t>
  </si>
  <si>
    <t xml:space="preserve">    5.7 กิจกรรมจัดกรรมสิทธิ์ที่ดินเพื่อสนับสนุนด้านคมนาคมและระบบโลจิสติกส์</t>
  </si>
  <si>
    <t xml:space="preserve">    โครงการอำนวยความปลอดภัยสนับสนุนด้านคมนาคมและระบบโลจิสติกส์</t>
  </si>
  <si>
    <t xml:space="preserve">    5.8 กิจกรรมขยายความกว้างสะพาน</t>
  </si>
  <si>
    <t xml:space="preserve">    5.9 กิจกรรมปรับปรุงบริเวณคอขวดไหล่ทาง</t>
  </si>
  <si>
    <t xml:space="preserve">    5.10 กิจกรรมไฟฟ้าแสงสว่างบริเวณเข้าสู่ทางแยกหลัก</t>
  </si>
  <si>
    <t xml:space="preserve">    5.11 กิจกรรมปรับปรุงทางแยกและจุดต่อเชื่อม</t>
  </si>
  <si>
    <t xml:space="preserve">    5.12 กิจกรรมปรับปรุงเรขาคณิตของทาง</t>
  </si>
  <si>
    <t xml:space="preserve">    5.13  กิจกรรมปรับปรุงบริเวณย่านชุมชน</t>
  </si>
  <si>
    <t xml:space="preserve">    5.14 กิจกรรมปรับปรุงจุดเสี่ยงจุดอันตราย</t>
  </si>
  <si>
    <t xml:space="preserve">    5.15 กิจกรรมเพิ่มประสิทธิภาพความปลอดภัย</t>
  </si>
  <si>
    <t xml:space="preserve">    5.16 กิจกรรมก่อสร้างเพื่อบริหารจัดการลำดับชั้นทางหลวงและยกระดับความปลอดภัย</t>
  </si>
  <si>
    <t xml:space="preserve">    5.17 กิจกรรมบริหารจัดการระบบขนส่งและจราจรอัจฉริยะ</t>
  </si>
  <si>
    <t xml:space="preserve">    6.1 โครงการพัฒนาทางหลวงชนบทเพื่อขับเคลื่อนเขตพัฒนาพิเศษภาคตะวันออก  (EEC)</t>
  </si>
  <si>
    <t>ณ 31 มี.ค. 66</t>
  </si>
  <si>
    <t xml:space="preserve"> 1 ต.ค. 66 - 31 พ.ค. 67</t>
  </si>
  <si>
    <t>กม.</t>
  </si>
  <si>
    <t>รายการ</t>
  </si>
  <si>
    <t>ม.</t>
  </si>
  <si>
    <t>แห่ง</t>
  </si>
  <si>
    <t>คน</t>
  </si>
  <si>
    <t xml:space="preserve"> - ไม่มี ปัญหา และอุปสรรค</t>
  </si>
  <si>
    <t xml:space="preserve"> - ไม่มี ข้อเสนอแนะ</t>
  </si>
  <si>
    <t>ณ 31 มี.ค. 67</t>
  </si>
  <si>
    <t>ผลการดำเนินงาน ณ วันที่ 31 มีนาคม  2567</t>
  </si>
  <si>
    <t>ปริมาณงานทั้งสิ้น</t>
  </si>
  <si>
    <t>ผลการดำเนินงาน ณ 31 มี.ค.67</t>
  </si>
  <si>
    <t xml:space="preserve"> - ฝึกอบรม อปท. (จำนวนบุคลากรที่เข้าฝึกอบรม)</t>
  </si>
  <si>
    <t xml:space="preserve"> - ก่อสร้างทาง (ระยะทางที่ก่อสร้างแล้วเสร็จ)</t>
  </si>
  <si>
    <t xml:space="preserve"> - ก่อสร้างสะพาน (ความยาวสะพานที่ก่อสร้างแล้วเสร็จ)</t>
  </si>
  <si>
    <t>โครงข่ายทางหลวงชนบทได้รับการบำรุงรักษา (ระยะทางโครงข่ายทางหลวงชนบทที่บำรุงรักษา)</t>
  </si>
  <si>
    <t>โครงข่ายทางหลวงชนบทมีความปลอดภัย (จำนวนหรือบริเวณเสี่ยงอันตรายที่ได้รับการแก้ไข)</t>
  </si>
  <si>
    <t xml:space="preserve"> - ก่อสร้างทาง (ระยะทางที่ดำเนินการก่อสร้าง)</t>
  </si>
  <si>
    <t>กิจกรรมก่อสร้างถนนและยกระดับชั้นทาง (ระยะทางที่ดำเนินการแล้วเสร็จ)</t>
  </si>
  <si>
    <t>กิจกรรมก่อสร้างเพื่อการเชื่อมต่อระบบขนส่ง (ระยะทางที่ดำเนินการก่อสร้าง)</t>
  </si>
  <si>
    <t>กิจกรรมก่อสร้างเพื่อการพัฒนาถนนผังเมือง (ระยะทางที่ดำเนินการก่อสร้าง)</t>
  </si>
  <si>
    <t>กิจกรรมก่อสร้างเพื่อการแก้ไขปัญหาจราจรในปริมณฑลและภูมิภาค (ระยะทางที่ดำเนินการก่อสร้าง)</t>
  </si>
  <si>
    <t>กิจกรรมพัฒนาและปรับปรุงทางและสะพานเพื่อสนับสนุนเส้นทางรถไฟทางคู่ (ระยะทางที่ดำเนินการก่อสร้าง)</t>
  </si>
  <si>
    <t>กิจกรรมจัดกรรมสิทธิ์ที่ดินเพื่อสนับสนุนด้านคมนาคมและระบบโลจิสติกส์ (สายทางที่ได้รับการจัดกรรมสิทธ์ที่ดิน)</t>
  </si>
  <si>
    <t>กิจกรรมขยายความกว้างสะพาน (อำนวยความปลอดภัยและปรับปรุงแก้ไขบริเวณเสี่ยงอันตรายแล้วเสร็จ)</t>
  </si>
  <si>
    <t>กิจกรรมปรับปรุงบริเวณคอขวดไหล่ทาง (อำนวยความปลอดภัยและปรับปรุงแก้ไขบริเวณเสี่ยงอันตรายแล้วเสร็จ)</t>
  </si>
  <si>
    <t>กิจกรรมไฟฟ้าแสงสว่างบริเวณเข้าสู่ทางแยกหลัก (อำนวยความปลอดภัยและปรับปรุงแก้ไขบริเวณเสี่ยงอันตรายแล้วเสร็จ)</t>
  </si>
  <si>
    <t>กิจกรรมปรับปรุงทางแยกและจุดต่อเชื่อม (อำนวยความปลอดภัยและปรับปรุงแก้ไขบริเวณเสี่ยงอันตรายแล้วเสร็จ)</t>
  </si>
  <si>
    <t>กิจกรรมปรับปรุงเรขาคณิตของทาง (อำนวยความปลอดภัยและปรับปรุงแก้ไขบริเวณเสี่ยงอันตรายแล้วเสร็จ)</t>
  </si>
  <si>
    <t>กิจกรรมปรับปรุงบริเวณย่านชุมชน (อำนวยความปลอดภัยและปรับปรุงแก้ไขบริเวณเสี่ยงอันตรายแล้วเสร็จ)</t>
  </si>
  <si>
    <t>กิจกรรมปรับปรุงจุดเสี่ยงจุดอันตราย (อำนวยความปลอดภัยและปรับปรุงแก้ไขบริเวณเสี่ยงอันตรายแล้วเสร็จ)</t>
  </si>
  <si>
    <t>กิจกรรมเพิ่มประสิทธิภาพความปลอดภัย (อำนวยความปลอดภัยและปรับปรุงแก้ไขบริเวณเสี่ยงอันตรายแล้วเสร็จ)</t>
  </si>
  <si>
    <t>กิจกรรมก่อสร้างเพื่อบริหารจัดการลำดับชั้นทางหลวงและยกระดับความปลอดภัย (อำนวยความปลอดภัยและปรับปรุงแก้ไขบริเวณเสี่ยงอันตรายแล้วเสร็จ)</t>
  </si>
  <si>
    <t>กิจกรรมบริหารจัดการระบบขนส่งและจราจรอัจฉริยะ (อำนวยความปลอดภัยและปรับปรุงแก้ไขบริเวณเสี่ยงอันตรายแล้วเสร็จ)</t>
  </si>
  <si>
    <t>ก่อสร้างเพื่อสนับสนุนเขตเศรษฐกิจพิเศษภาคตะวันออก (EEC) (ระยะทางที่ดำเนินการก่อสร้าง)</t>
  </si>
  <si>
    <t>จัดกรรมสิทธิ์ที่ดินเพื่อสนับสนุนเขตเศรษฐกิจพิเศษภาคตะวันออก (EEC) (สายทางที่ได้รับการจัดกรรมสิทธ์ที่ดิน)</t>
  </si>
  <si>
    <t>-</t>
  </si>
  <si>
    <t>กิจกรรมก่อสร้างโครงข่ายสะพาน  (ความยาวสะพานที่ดำเนินการก่อสร้าง)</t>
  </si>
  <si>
    <t xml:space="preserve">ผลการเบิกจ่ายงบประมาณรายจ่ายประจำปีงบประมาณ พ.ศ. 2567 (งบประมาณประจำปี พ.ศ.2566 ไปพลางก่อน) 
จำแนกตามผลผลิต /โครงการ  ( สิ้นสุด ณ 31 มีนาคม 2567) 
</t>
  </si>
  <si>
    <t xml:space="preserve">ประจำปีงบประมาณ พ.ศ. 2567 (งบประมาณประจำปี พ.ศ.2566 ไปพลางก่อน) </t>
  </si>
  <si>
    <t>แผนและความก้าวหน้าในการดำเนินงานและการใช้จ่ายงบประมาณ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</si>
</sst>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  <numFmt numFmtId="167" formatCode="0.000"/>
    <numFmt numFmtId="168" formatCode="#,##0_ ;\-#,##0\ "/>
    <numFmt numFmtId="169" formatCode="#,##0.0000"/>
    <numFmt numFmtId="170" formatCode="0.00000000"/>
    <numFmt numFmtId="171" formatCode="_(* #,##0_);_(* \(#,##0\);_(* &quot;-&quot;??_);_(@_)"/>
    <numFmt numFmtId="172" formatCode="_(* #,##0.0000_);_(* \(#,##0.0000\);_(* &quot;-&quot;??_);_(@_)"/>
    <numFmt numFmtId="173" formatCode="0.0000"/>
    <numFmt numFmtId="174" formatCode="_-* #,##0.00000_-;\-* #,##0.00000_-;_-* &quot;-&quot;??_-;_-@_-"/>
    <numFmt numFmtId="175" formatCode="#,##0.0000000"/>
    <numFmt numFmtId="176" formatCode="0.000000"/>
    <numFmt numFmtId="177" formatCode="0.00000"/>
    <numFmt numFmtId="178" formatCode="_-* #,##0.0000_-;\-* #,##0.0000_-;_-* &quot;-&quot;??_-;_-@_-"/>
    <numFmt numFmtId="179" formatCode="#,##0.000"/>
  </numFmts>
  <fonts count="1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Cordia New"/>
      <family val="2"/>
    </font>
    <font>
      <b/>
      <sz val="16"/>
      <color theme="1"/>
      <name val="Cordia New"/>
      <family val="2"/>
    </font>
    <font>
      <b/>
      <sz val="24"/>
      <color theme="1"/>
      <name val="Cordia New"/>
      <family val="2"/>
    </font>
    <font>
      <sz val="14"/>
      <name val="Cordia New"/>
      <family val="2"/>
    </font>
    <font>
      <sz val="11"/>
      <color theme="1"/>
      <name val="Calibri"/>
      <family val="2"/>
      <scheme val="minor"/>
    </font>
    <font>
      <sz val="14"/>
      <name val="AngsanaUPC"/>
      <family val="1"/>
    </font>
    <font>
      <sz val="14"/>
      <name val="AngsanaUPC"/>
      <family val="1"/>
      <charset val="222"/>
    </font>
    <font>
      <sz val="8"/>
      <name val="Calibri"/>
      <family val="2"/>
      <charset val="222"/>
      <scheme val="minor"/>
    </font>
    <font>
      <b/>
      <sz val="19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indexed="8"/>
      <name val="Calibri"/>
      <family val="2"/>
      <charset val="222"/>
    </font>
    <font>
      <b/>
      <sz val="18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43" fontId="8" fillId="0" borderId="0" applyFont="0" applyFill="0" applyBorder="0" applyAlignment="0" applyProtection="0"/>
    <xf numFmtId="0" fontId="15" fillId="0" borderId="0"/>
    <xf numFmtId="43" fontId="8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top"/>
    </xf>
    <xf numFmtId="0" fontId="2" fillId="0" borderId="2" xfId="0" applyFont="1" applyBorder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Continuous" vertical="top"/>
    </xf>
    <xf numFmtId="0" fontId="2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vertical="top"/>
    </xf>
    <xf numFmtId="166" fontId="2" fillId="0" borderId="1" xfId="1" applyNumberFormat="1" applyFont="1" applyBorder="1" applyAlignment="1">
      <alignment vertical="top"/>
    </xf>
    <xf numFmtId="166" fontId="3" fillId="4" borderId="1" xfId="1" applyNumberFormat="1" applyFont="1" applyFill="1" applyBorder="1" applyAlignment="1">
      <alignment vertical="top"/>
    </xf>
    <xf numFmtId="166" fontId="3" fillId="3" borderId="1" xfId="1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166" fontId="2" fillId="0" borderId="0" xfId="1" applyNumberFormat="1" applyFont="1"/>
    <xf numFmtId="0" fontId="3" fillId="3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66" fontId="2" fillId="0" borderId="1" xfId="1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3" fontId="2" fillId="0" borderId="1" xfId="1" applyNumberFormat="1" applyFont="1" applyBorder="1" applyAlignment="1">
      <alignment horizontal="center" vertical="top"/>
    </xf>
    <xf numFmtId="0" fontId="2" fillId="5" borderId="1" xfId="0" applyFont="1" applyFill="1" applyBorder="1" applyAlignment="1">
      <alignment vertical="top"/>
    </xf>
    <xf numFmtId="166" fontId="3" fillId="5" borderId="1" xfId="1" applyNumberFormat="1" applyFont="1" applyFill="1" applyBorder="1" applyAlignment="1">
      <alignment vertical="top"/>
    </xf>
    <xf numFmtId="0" fontId="3" fillId="5" borderId="1" xfId="0" applyFont="1" applyFill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0" fontId="2" fillId="2" borderId="0" xfId="0" applyFont="1" applyFill="1"/>
    <xf numFmtId="168" fontId="2" fillId="0" borderId="0" xfId="0" applyNumberFormat="1" applyFont="1"/>
    <xf numFmtId="0" fontId="2" fillId="0" borderId="1" xfId="1" applyNumberFormat="1" applyFont="1" applyBorder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11" fillId="0" borderId="0" xfId="2" applyFont="1"/>
    <xf numFmtId="170" fontId="11" fillId="0" borderId="0" xfId="2" applyNumberFormat="1" applyFont="1"/>
    <xf numFmtId="0" fontId="14" fillId="0" borderId="12" xfId="6" applyFont="1" applyBorder="1" applyAlignment="1">
      <alignment vertical="top" wrapText="1"/>
    </xf>
    <xf numFmtId="169" fontId="14" fillId="0" borderId="12" xfId="2" applyNumberFormat="1" applyFont="1" applyBorder="1" applyAlignment="1">
      <alignment vertical="center" wrapText="1"/>
    </xf>
    <xf numFmtId="4" fontId="14" fillId="0" borderId="12" xfId="2" applyNumberFormat="1" applyFont="1" applyBorder="1" applyAlignment="1">
      <alignment vertical="center" wrapText="1"/>
    </xf>
    <xf numFmtId="171" fontId="11" fillId="0" borderId="0" xfId="7" applyNumberFormat="1" applyFont="1"/>
    <xf numFmtId="172" fontId="11" fillId="0" borderId="0" xfId="7" applyNumberFormat="1" applyFont="1"/>
    <xf numFmtId="173" fontId="11" fillId="0" borderId="0" xfId="2" applyNumberFormat="1" applyFont="1"/>
    <xf numFmtId="43" fontId="11" fillId="0" borderId="0" xfId="7" applyFont="1"/>
    <xf numFmtId="0" fontId="13" fillId="0" borderId="12" xfId="6" applyFont="1" applyBorder="1" applyAlignment="1">
      <alignment vertical="top" wrapText="1"/>
    </xf>
    <xf numFmtId="169" fontId="13" fillId="0" borderId="12" xfId="2" applyNumberFormat="1" applyFont="1" applyBorder="1" applyAlignment="1">
      <alignment vertical="center" wrapText="1"/>
    </xf>
    <xf numFmtId="4" fontId="13" fillId="0" borderId="12" xfId="2" applyNumberFormat="1" applyFont="1" applyBorder="1" applyAlignment="1">
      <alignment vertical="center" wrapText="1"/>
    </xf>
    <xf numFmtId="174" fontId="11" fillId="0" borderId="0" xfId="2" applyNumberFormat="1" applyFont="1"/>
    <xf numFmtId="169" fontId="11" fillId="0" borderId="0" xfId="2" applyNumberFormat="1" applyFont="1"/>
    <xf numFmtId="175" fontId="11" fillId="0" borderId="0" xfId="7" applyNumberFormat="1" applyFont="1"/>
    <xf numFmtId="176" fontId="11" fillId="5" borderId="0" xfId="2" applyNumberFormat="1" applyFont="1" applyFill="1"/>
    <xf numFmtId="177" fontId="11" fillId="0" borderId="0" xfId="2" applyNumberFormat="1" applyFont="1"/>
    <xf numFmtId="165" fontId="11" fillId="0" borderId="0" xfId="2" applyNumberFormat="1" applyFont="1"/>
    <xf numFmtId="175" fontId="11" fillId="0" borderId="0" xfId="2" applyNumberFormat="1" applyFont="1"/>
    <xf numFmtId="170" fontId="11" fillId="5" borderId="0" xfId="2" applyNumberFormat="1" applyFont="1" applyFill="1"/>
    <xf numFmtId="0" fontId="14" fillId="0" borderId="13" xfId="6" applyFont="1" applyBorder="1" applyAlignment="1">
      <alignment vertical="top"/>
    </xf>
    <xf numFmtId="169" fontId="14" fillId="0" borderId="13" xfId="2" applyNumberFormat="1" applyFont="1" applyBorder="1" applyAlignment="1">
      <alignment vertical="center" wrapText="1"/>
    </xf>
    <xf numFmtId="0" fontId="11" fillId="5" borderId="0" xfId="2" applyFont="1" applyFill="1"/>
    <xf numFmtId="172" fontId="11" fillId="0" borderId="0" xfId="7" applyNumberFormat="1" applyFont="1" applyAlignment="1">
      <alignment vertical="top"/>
    </xf>
    <xf numFmtId="171" fontId="11" fillId="0" borderId="0" xfId="7" applyNumberFormat="1" applyFont="1" applyAlignment="1">
      <alignment vertical="top"/>
    </xf>
    <xf numFmtId="178" fontId="11" fillId="0" borderId="0" xfId="2" applyNumberFormat="1" applyFont="1" applyAlignment="1">
      <alignment vertical="top"/>
    </xf>
    <xf numFmtId="169" fontId="11" fillId="0" borderId="0" xfId="7" applyNumberFormat="1" applyFont="1" applyAlignment="1">
      <alignment vertical="top"/>
    </xf>
    <xf numFmtId="2" fontId="11" fillId="0" borderId="0" xfId="2" applyNumberFormat="1" applyFont="1"/>
    <xf numFmtId="0" fontId="13" fillId="4" borderId="7" xfId="2" applyFont="1" applyFill="1" applyBorder="1" applyAlignment="1">
      <alignment horizontal="center" vertical="center" wrapText="1"/>
    </xf>
    <xf numFmtId="0" fontId="13" fillId="4" borderId="9" xfId="2" applyFont="1" applyFill="1" applyBorder="1" applyAlignment="1">
      <alignment horizontal="center" vertical="center" wrapText="1"/>
    </xf>
    <xf numFmtId="0" fontId="13" fillId="4" borderId="11" xfId="2" applyFont="1" applyFill="1" applyBorder="1" applyAlignment="1">
      <alignment horizontal="center" vertical="center" wrapText="1"/>
    </xf>
    <xf numFmtId="0" fontId="14" fillId="4" borderId="11" xfId="2" applyFont="1" applyFill="1" applyBorder="1" applyAlignment="1">
      <alignment vertical="top" wrapText="1"/>
    </xf>
    <xf numFmtId="0" fontId="13" fillId="5" borderId="12" xfId="6" applyFont="1" applyFill="1" applyBorder="1" applyAlignment="1">
      <alignment horizontal="left" vertical="top" wrapText="1"/>
    </xf>
    <xf numFmtId="169" fontId="13" fillId="5" borderId="12" xfId="2" applyNumberFormat="1" applyFont="1" applyFill="1" applyBorder="1" applyAlignment="1">
      <alignment vertical="top" wrapText="1"/>
    </xf>
    <xf numFmtId="2" fontId="13" fillId="5" borderId="12" xfId="2" applyNumberFormat="1" applyFont="1" applyFill="1" applyBorder="1" applyAlignment="1">
      <alignment vertical="top" wrapText="1"/>
    </xf>
    <xf numFmtId="0" fontId="13" fillId="6" borderId="12" xfId="6" applyFont="1" applyFill="1" applyBorder="1" applyAlignment="1">
      <alignment horizontal="center" vertical="center" wrapText="1"/>
    </xf>
    <xf numFmtId="169" fontId="13" fillId="6" borderId="12" xfId="2" applyNumberFormat="1" applyFont="1" applyFill="1" applyBorder="1" applyAlignment="1">
      <alignment vertical="top" wrapText="1"/>
    </xf>
    <xf numFmtId="2" fontId="13" fillId="6" borderId="12" xfId="2" applyNumberFormat="1" applyFont="1" applyFill="1" applyBorder="1" applyAlignment="1">
      <alignment vertical="top" wrapText="1"/>
    </xf>
    <xf numFmtId="165" fontId="2" fillId="0" borderId="1" xfId="1" applyFont="1" applyBorder="1" applyAlignment="1">
      <alignment horizontal="center" vertical="top"/>
    </xf>
    <xf numFmtId="165" fontId="2" fillId="0" borderId="0" xfId="1" applyFont="1"/>
    <xf numFmtId="166" fontId="2" fillId="0" borderId="0" xfId="0" applyNumberFormat="1" applyFont="1"/>
    <xf numFmtId="165" fontId="2" fillId="0" borderId="0" xfId="0" applyNumberFormat="1" applyFont="1"/>
    <xf numFmtId="165" fontId="2" fillId="2" borderId="0" xfId="1" applyFont="1" applyFill="1"/>
    <xf numFmtId="174" fontId="2" fillId="0" borderId="0" xfId="0" applyNumberFormat="1" applyFont="1"/>
    <xf numFmtId="0" fontId="13" fillId="7" borderId="7" xfId="2" applyFont="1" applyFill="1" applyBorder="1" applyAlignment="1">
      <alignment horizontal="center" vertical="center" wrapText="1"/>
    </xf>
    <xf numFmtId="0" fontId="13" fillId="7" borderId="9" xfId="2" applyFont="1" applyFill="1" applyBorder="1" applyAlignment="1">
      <alignment horizontal="center" vertical="center" wrapText="1"/>
    </xf>
    <xf numFmtId="0" fontId="13" fillId="7" borderId="11" xfId="2" applyFont="1" applyFill="1" applyBorder="1" applyAlignment="1">
      <alignment horizontal="center" vertical="center" wrapText="1"/>
    </xf>
    <xf numFmtId="0" fontId="14" fillId="7" borderId="11" xfId="2" applyFont="1" applyFill="1" applyBorder="1" applyAlignment="1">
      <alignment vertical="top" wrapText="1"/>
    </xf>
    <xf numFmtId="166" fontId="2" fillId="0" borderId="0" xfId="1" applyNumberFormat="1" applyFont="1" applyBorder="1" applyAlignment="1">
      <alignment horizontal="center" vertical="top"/>
    </xf>
    <xf numFmtId="0" fontId="13" fillId="4" borderId="1" xfId="6" applyFont="1" applyFill="1" applyBorder="1" applyAlignment="1">
      <alignment horizontal="left" vertical="top" wrapText="1"/>
    </xf>
    <xf numFmtId="169" fontId="13" fillId="4" borderId="1" xfId="2" applyNumberFormat="1" applyFont="1" applyFill="1" applyBorder="1" applyAlignment="1">
      <alignment vertical="top" wrapText="1"/>
    </xf>
    <xf numFmtId="2" fontId="13" fillId="4" borderId="1" xfId="2" applyNumberFormat="1" applyFont="1" applyFill="1" applyBorder="1" applyAlignment="1">
      <alignment vertical="top" wrapText="1"/>
    </xf>
    <xf numFmtId="0" fontId="14" fillId="0" borderId="1" xfId="6" applyFont="1" applyBorder="1" applyAlignment="1">
      <alignment vertical="top" wrapText="1"/>
    </xf>
    <xf numFmtId="169" fontId="14" fillId="0" borderId="1" xfId="2" applyNumberFormat="1" applyFont="1" applyBorder="1" applyAlignment="1">
      <alignment vertical="center" wrapText="1"/>
    </xf>
    <xf numFmtId="4" fontId="14" fillId="0" borderId="1" xfId="2" applyNumberFormat="1" applyFont="1" applyBorder="1" applyAlignment="1">
      <alignment vertical="center" wrapText="1"/>
    </xf>
    <xf numFmtId="0" fontId="13" fillId="0" borderId="1" xfId="6" applyFont="1" applyBorder="1" applyAlignment="1">
      <alignment vertical="top" wrapText="1"/>
    </xf>
    <xf numFmtId="169" fontId="13" fillId="0" borderId="1" xfId="2" applyNumberFormat="1" applyFont="1" applyBorder="1" applyAlignment="1">
      <alignment vertical="center" wrapText="1"/>
    </xf>
    <xf numFmtId="4" fontId="13" fillId="0" borderId="1" xfId="2" applyNumberFormat="1" applyFont="1" applyBorder="1" applyAlignment="1">
      <alignment vertical="center" wrapText="1"/>
    </xf>
    <xf numFmtId="0" fontId="14" fillId="0" borderId="1" xfId="6" applyFont="1" applyBorder="1" applyAlignment="1">
      <alignment vertical="top"/>
    </xf>
    <xf numFmtId="43" fontId="14" fillId="0" borderId="1" xfId="7" applyFont="1" applyBorder="1" applyAlignment="1">
      <alignment vertical="center" wrapText="1"/>
    </xf>
    <xf numFmtId="0" fontId="13" fillId="5" borderId="1" xfId="6" applyFont="1" applyFill="1" applyBorder="1" applyAlignment="1">
      <alignment horizontal="center" vertical="center" wrapText="1"/>
    </xf>
    <xf numFmtId="169" fontId="13" fillId="5" borderId="1" xfId="2" applyNumberFormat="1" applyFont="1" applyFill="1" applyBorder="1" applyAlignment="1">
      <alignment vertical="top" wrapText="1"/>
    </xf>
    <xf numFmtId="2" fontId="13" fillId="5" borderId="1" xfId="2" applyNumberFormat="1" applyFont="1" applyFill="1" applyBorder="1" applyAlignment="1">
      <alignment vertical="top" wrapText="1"/>
    </xf>
    <xf numFmtId="166" fontId="2" fillId="4" borderId="1" xfId="1" applyNumberFormat="1" applyFont="1" applyFill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center"/>
    </xf>
    <xf numFmtId="179" fontId="2" fillId="0" borderId="1" xfId="1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5" borderId="3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2" fillId="0" borderId="5" xfId="2" applyFont="1" applyBorder="1" applyAlignment="1">
      <alignment horizontal="right"/>
    </xf>
    <xf numFmtId="0" fontId="13" fillId="7" borderId="6" xfId="2" applyFont="1" applyFill="1" applyBorder="1" applyAlignment="1">
      <alignment horizontal="center" vertical="center" wrapText="1"/>
    </xf>
    <xf numFmtId="0" fontId="13" fillId="7" borderId="8" xfId="2" applyFont="1" applyFill="1" applyBorder="1" applyAlignment="1">
      <alignment horizontal="center" vertical="center" wrapText="1"/>
    </xf>
    <xf numFmtId="0" fontId="13" fillId="7" borderId="10" xfId="2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top" wrapText="1"/>
    </xf>
    <xf numFmtId="0" fontId="10" fillId="0" borderId="0" xfId="2" applyFont="1" applyAlignment="1">
      <alignment horizontal="center" vertical="top" wrapText="1"/>
    </xf>
    <xf numFmtId="0" fontId="13" fillId="4" borderId="6" xfId="2" applyFont="1" applyFill="1" applyBorder="1" applyAlignment="1">
      <alignment horizontal="center" vertical="center" wrapText="1"/>
    </xf>
    <xf numFmtId="0" fontId="13" fillId="4" borderId="8" xfId="2" applyFont="1" applyFill="1" applyBorder="1" applyAlignment="1">
      <alignment horizontal="center" vertical="center" wrapText="1"/>
    </xf>
    <xf numFmtId="0" fontId="13" fillId="4" borderId="10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8">
    <cellStyle name="Comma 2" xfId="5" xr:uid="{00000000-0005-0000-0000-000001000000}"/>
    <cellStyle name="Normal 10 2" xfId="6" xr:uid="{25DF9312-EDBD-4F66-B097-587B90EC347F}"/>
    <cellStyle name="Normal 2" xfId="2" xr:uid="{00000000-0005-0000-0000-000003000000}"/>
    <cellStyle name="Normal 3" xfId="4" xr:uid="{00000000-0005-0000-0000-000004000000}"/>
    <cellStyle name="Normal 4" xfId="3" xr:uid="{00000000-0005-0000-0000-000005000000}"/>
    <cellStyle name="จุลภาค" xfId="1" builtinId="3"/>
    <cellStyle name="จุลภาค 2" xfId="7" xr:uid="{1B54F28D-E7B0-4282-ADFC-30C1554D2EB6}"/>
    <cellStyle name="ปกติ" xfId="0" builtinId="0"/>
  </cellStyles>
  <dxfs count="0"/>
  <tableStyles count="0" defaultTableStyle="TableStyleMedium2" defaultPivotStyle="PivotStyleLight16"/>
  <colors>
    <mruColors>
      <color rgb="FFFF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0BAFA-48E9-47CC-994A-EAA73C83101B}">
  <dimension ref="B1:L57"/>
  <sheetViews>
    <sheetView tabSelected="1" topLeftCell="A29" zoomScaleNormal="100" workbookViewId="0">
      <selection activeCell="P11" sqref="P11"/>
    </sheetView>
  </sheetViews>
  <sheetFormatPr defaultColWidth="9.140625" defaultRowHeight="24"/>
  <cols>
    <col min="1" max="1" width="9.140625" style="1"/>
    <col min="2" max="2" width="4.7109375" style="1" customWidth="1"/>
    <col min="3" max="3" width="13.140625" style="1" customWidth="1"/>
    <col min="4" max="4" width="111.42578125" style="1" customWidth="1"/>
    <col min="5" max="5" width="20.42578125" style="1" customWidth="1"/>
    <col min="6" max="6" width="12.7109375" style="1" customWidth="1"/>
    <col min="7" max="7" width="15.42578125" style="1" customWidth="1"/>
    <col min="8" max="8" width="14.7109375" style="1" customWidth="1"/>
    <col min="9" max="9" width="21.5703125" style="1" customWidth="1"/>
    <col min="10" max="10" width="18.140625" style="1" hidden="1" customWidth="1"/>
    <col min="11" max="11" width="17.140625" style="1" hidden="1" customWidth="1"/>
    <col min="12" max="12" width="9.140625" style="1" hidden="1" customWidth="1"/>
    <col min="13" max="13" width="0" style="1" hidden="1" customWidth="1"/>
    <col min="14" max="16384" width="9.140625" style="1"/>
  </cols>
  <sheetData>
    <row r="1" spans="2:11" ht="30.75" customHeight="1">
      <c r="B1" s="112" t="s">
        <v>134</v>
      </c>
      <c r="C1" s="112"/>
      <c r="D1" s="112"/>
    </row>
    <row r="2" spans="2:11" ht="30.75" customHeight="1" thickBot="1">
      <c r="B2" s="113" t="s">
        <v>133</v>
      </c>
      <c r="C2" s="113"/>
      <c r="D2" s="113"/>
      <c r="E2" s="3"/>
      <c r="F2" s="3"/>
      <c r="G2" s="3"/>
      <c r="H2" s="3"/>
      <c r="I2" s="3"/>
    </row>
    <row r="3" spans="2:11" ht="23.25" hidden="1" customHeight="1">
      <c r="B3" s="4" t="s">
        <v>0</v>
      </c>
    </row>
    <row r="4" spans="2:11" ht="23.25" customHeight="1">
      <c r="B4" s="4" t="s">
        <v>103</v>
      </c>
      <c r="F4" s="98"/>
      <c r="G4" s="98"/>
    </row>
    <row r="5" spans="2:11" ht="23.25" hidden="1" customHeight="1">
      <c r="B5" s="4" t="s">
        <v>1</v>
      </c>
    </row>
    <row r="6" spans="2:11" ht="23.25" hidden="1" customHeight="1">
      <c r="B6" s="4" t="s">
        <v>2</v>
      </c>
      <c r="F6" s="4"/>
      <c r="G6" s="4"/>
      <c r="I6" s="4"/>
    </row>
    <row r="7" spans="2:11" ht="20.25" hidden="1" customHeight="1">
      <c r="B7" s="4"/>
      <c r="F7" s="4"/>
      <c r="G7" s="4"/>
      <c r="I7" s="4"/>
    </row>
    <row r="8" spans="2:11" ht="69.75">
      <c r="B8" s="114" t="s">
        <v>3</v>
      </c>
      <c r="C8" s="115"/>
      <c r="D8" s="116"/>
      <c r="E8" s="6" t="s">
        <v>5</v>
      </c>
      <c r="F8" s="7" t="s">
        <v>104</v>
      </c>
      <c r="G8" s="7" t="s">
        <v>105</v>
      </c>
      <c r="H8" s="6" t="s">
        <v>15</v>
      </c>
      <c r="I8" s="7" t="s">
        <v>44</v>
      </c>
    </row>
    <row r="9" spans="2:11">
      <c r="B9" s="8" t="s">
        <v>4</v>
      </c>
      <c r="C9" s="8"/>
      <c r="D9" s="8"/>
      <c r="E9" s="13">
        <f>+E10+E12+E20+E23+E26+E46</f>
        <v>11439005300</v>
      </c>
      <c r="F9" s="14"/>
      <c r="G9" s="14"/>
      <c r="H9" s="16"/>
      <c r="I9" s="14"/>
      <c r="J9" s="15">
        <v>11439005300</v>
      </c>
      <c r="K9" s="72">
        <f>+E9-J9</f>
        <v>0</v>
      </c>
    </row>
    <row r="10" spans="2:11">
      <c r="B10" s="9"/>
      <c r="C10" s="10" t="s">
        <v>6</v>
      </c>
      <c r="D10" s="9"/>
      <c r="E10" s="12">
        <f>+E11</f>
        <v>959139800</v>
      </c>
      <c r="F10" s="10"/>
      <c r="G10" s="10"/>
      <c r="H10" s="17"/>
      <c r="I10" s="95" t="s">
        <v>94</v>
      </c>
    </row>
    <row r="11" spans="2:11">
      <c r="B11" s="2"/>
      <c r="C11" s="2" t="s">
        <v>8</v>
      </c>
      <c r="D11" s="2" t="s">
        <v>38</v>
      </c>
      <c r="E11" s="11">
        <v>959139800</v>
      </c>
      <c r="F11" s="21"/>
      <c r="G11" s="21"/>
      <c r="H11" s="18"/>
      <c r="I11" s="21" t="s">
        <v>94</v>
      </c>
    </row>
    <row r="12" spans="2:11">
      <c r="B12" s="9"/>
      <c r="C12" s="10" t="s">
        <v>7</v>
      </c>
      <c r="D12" s="9"/>
      <c r="E12" s="12">
        <f>+E13+E15+E18+E19</f>
        <v>7640742700</v>
      </c>
      <c r="F12" s="17"/>
      <c r="G12" s="17"/>
      <c r="H12" s="17"/>
      <c r="I12" s="95" t="s">
        <v>94</v>
      </c>
    </row>
    <row r="13" spans="2:11">
      <c r="B13" s="2"/>
      <c r="C13" s="2" t="s">
        <v>8</v>
      </c>
      <c r="D13" s="2" t="s">
        <v>9</v>
      </c>
      <c r="E13" s="11">
        <v>2008800</v>
      </c>
      <c r="F13" s="21"/>
      <c r="G13" s="21"/>
      <c r="H13" s="18"/>
      <c r="I13" s="21" t="s">
        <v>94</v>
      </c>
    </row>
    <row r="14" spans="2:11">
      <c r="B14" s="2"/>
      <c r="C14" s="2"/>
      <c r="D14" s="2" t="s">
        <v>106</v>
      </c>
      <c r="E14" s="11"/>
      <c r="F14" s="30">
        <v>880</v>
      </c>
      <c r="G14" s="30">
        <v>658</v>
      </c>
      <c r="H14" s="18" t="s">
        <v>99</v>
      </c>
      <c r="I14" s="21" t="s">
        <v>94</v>
      </c>
    </row>
    <row r="15" spans="2:11">
      <c r="B15" s="2"/>
      <c r="C15" s="2" t="s">
        <v>10</v>
      </c>
      <c r="D15" s="2" t="s">
        <v>11</v>
      </c>
      <c r="E15" s="11">
        <f>410483100+265217200</f>
        <v>675700300</v>
      </c>
      <c r="F15" s="21"/>
      <c r="G15" s="21"/>
      <c r="H15" s="18"/>
      <c r="I15" s="21" t="s">
        <v>94</v>
      </c>
      <c r="J15" s="74">
        <v>678081000</v>
      </c>
      <c r="K15" s="73">
        <f>+E15-J15</f>
        <v>-2380700</v>
      </c>
    </row>
    <row r="16" spans="2:11">
      <c r="B16" s="2"/>
      <c r="C16" s="2"/>
      <c r="D16" s="2" t="s">
        <v>107</v>
      </c>
      <c r="E16" s="11"/>
      <c r="F16" s="20">
        <v>50.787999999999997</v>
      </c>
      <c r="G16" s="22">
        <v>14.09</v>
      </c>
      <c r="H16" s="18" t="s">
        <v>95</v>
      </c>
      <c r="I16" s="21" t="s">
        <v>94</v>
      </c>
      <c r="J16" s="71">
        <v>2977300</v>
      </c>
    </row>
    <row r="17" spans="2:11">
      <c r="B17" s="2"/>
      <c r="C17" s="2"/>
      <c r="D17" s="2" t="s">
        <v>108</v>
      </c>
      <c r="E17" s="11"/>
      <c r="F17" s="23">
        <v>655</v>
      </c>
      <c r="G17" s="96" t="s">
        <v>130</v>
      </c>
      <c r="H17" s="20" t="s">
        <v>97</v>
      </c>
      <c r="I17" s="21" t="s">
        <v>94</v>
      </c>
    </row>
    <row r="18" spans="2:11">
      <c r="B18" s="2"/>
      <c r="C18" s="2" t="s">
        <v>12</v>
      </c>
      <c r="D18" s="2" t="s">
        <v>109</v>
      </c>
      <c r="E18" s="11">
        <v>5315758000.000001</v>
      </c>
      <c r="F18" s="23">
        <v>34000</v>
      </c>
      <c r="G18" s="23">
        <v>18667</v>
      </c>
      <c r="H18" s="18" t="s">
        <v>95</v>
      </c>
      <c r="I18" s="21" t="s">
        <v>94</v>
      </c>
    </row>
    <row r="19" spans="2:11">
      <c r="B19" s="2"/>
      <c r="C19" s="2" t="s">
        <v>13</v>
      </c>
      <c r="D19" s="2" t="s">
        <v>110</v>
      </c>
      <c r="E19" s="11">
        <v>1647275599.999999</v>
      </c>
      <c r="F19" s="23">
        <v>799</v>
      </c>
      <c r="G19" s="23">
        <v>174</v>
      </c>
      <c r="H19" s="18" t="s">
        <v>98</v>
      </c>
      <c r="I19" s="21" t="s">
        <v>94</v>
      </c>
    </row>
    <row r="20" spans="2:11">
      <c r="B20" s="9"/>
      <c r="C20" s="10" t="s">
        <v>39</v>
      </c>
      <c r="D20" s="9"/>
      <c r="E20" s="12">
        <f>+E21</f>
        <v>42260000</v>
      </c>
      <c r="F20" s="19"/>
      <c r="G20" s="19"/>
      <c r="H20" s="19"/>
      <c r="I20" s="95" t="s">
        <v>94</v>
      </c>
    </row>
    <row r="21" spans="2:11">
      <c r="B21" s="2"/>
      <c r="C21" s="2" t="s">
        <v>14</v>
      </c>
      <c r="D21" s="2" t="s">
        <v>40</v>
      </c>
      <c r="E21" s="11">
        <v>42260000</v>
      </c>
      <c r="F21" s="20"/>
      <c r="G21" s="20"/>
      <c r="H21" s="18"/>
      <c r="I21" s="21" t="s">
        <v>94</v>
      </c>
    </row>
    <row r="22" spans="2:11">
      <c r="B22" s="2"/>
      <c r="C22" s="2"/>
      <c r="D22" s="2" t="s">
        <v>111</v>
      </c>
      <c r="E22" s="11"/>
      <c r="F22" s="20">
        <v>21.945</v>
      </c>
      <c r="G22" s="20">
        <v>21.945</v>
      </c>
      <c r="H22" s="18" t="s">
        <v>95</v>
      </c>
      <c r="I22" s="21" t="s">
        <v>94</v>
      </c>
    </row>
    <row r="23" spans="2:11">
      <c r="B23" s="9"/>
      <c r="C23" s="10" t="s">
        <v>16</v>
      </c>
      <c r="D23" s="9"/>
      <c r="E23" s="12">
        <f>+E24</f>
        <v>230561900</v>
      </c>
      <c r="F23" s="19"/>
      <c r="G23" s="19"/>
      <c r="H23" s="19"/>
      <c r="I23" s="95" t="s">
        <v>94</v>
      </c>
    </row>
    <row r="24" spans="2:11">
      <c r="B24" s="2"/>
      <c r="C24" s="2" t="s">
        <v>14</v>
      </c>
      <c r="D24" s="2" t="s">
        <v>41</v>
      </c>
      <c r="E24" s="11">
        <v>230561900</v>
      </c>
      <c r="F24" s="22"/>
      <c r="G24" s="22"/>
      <c r="H24" s="18"/>
      <c r="I24" s="21" t="s">
        <v>94</v>
      </c>
    </row>
    <row r="25" spans="2:11">
      <c r="B25" s="2"/>
      <c r="C25" s="2"/>
      <c r="D25" s="2" t="s">
        <v>111</v>
      </c>
      <c r="E25" s="11"/>
      <c r="F25" s="20">
        <v>60.500999999999998</v>
      </c>
      <c r="G25" s="20">
        <v>60.500999999999998</v>
      </c>
      <c r="H25" s="18" t="s">
        <v>95</v>
      </c>
      <c r="I25" s="21" t="s">
        <v>94</v>
      </c>
    </row>
    <row r="26" spans="2:11">
      <c r="B26" s="9"/>
      <c r="C26" s="10" t="s">
        <v>20</v>
      </c>
      <c r="D26" s="9"/>
      <c r="E26" s="12">
        <f>+E27+E35</f>
        <v>2314275900</v>
      </c>
      <c r="F26" s="17"/>
      <c r="G26" s="17"/>
      <c r="H26" s="17"/>
      <c r="I26" s="95" t="s">
        <v>94</v>
      </c>
    </row>
    <row r="27" spans="2:11" ht="45" customHeight="1">
      <c r="B27" s="24"/>
      <c r="C27" s="100" t="s">
        <v>18</v>
      </c>
      <c r="D27" s="101"/>
      <c r="E27" s="25">
        <f>SUM(E28:E34)</f>
        <v>1553321800</v>
      </c>
      <c r="F27" s="26"/>
      <c r="G27" s="26"/>
      <c r="H27" s="26"/>
      <c r="I27" s="26" t="s">
        <v>94</v>
      </c>
    </row>
    <row r="28" spans="2:11">
      <c r="B28" s="2"/>
      <c r="C28" s="2" t="s">
        <v>22</v>
      </c>
      <c r="D28" s="2" t="s">
        <v>131</v>
      </c>
      <c r="E28" s="11">
        <f>419542900+16830500</f>
        <v>436373400</v>
      </c>
      <c r="F28" s="97">
        <v>5.4470000000000001</v>
      </c>
      <c r="G28" s="97">
        <v>5.4470000000000001</v>
      </c>
      <c r="H28" s="18" t="s">
        <v>95</v>
      </c>
      <c r="I28" s="21" t="s">
        <v>94</v>
      </c>
      <c r="K28" s="75"/>
    </row>
    <row r="29" spans="2:11">
      <c r="B29" s="2"/>
      <c r="C29" s="2" t="s">
        <v>23</v>
      </c>
      <c r="D29" s="2" t="s">
        <v>112</v>
      </c>
      <c r="E29" s="11">
        <v>283202499.99999994</v>
      </c>
      <c r="F29" s="22">
        <v>32.587000000000003</v>
      </c>
      <c r="G29" s="22" t="s">
        <v>130</v>
      </c>
      <c r="H29" s="18" t="s">
        <v>95</v>
      </c>
      <c r="I29" s="21" t="s">
        <v>94</v>
      </c>
    </row>
    <row r="30" spans="2:11">
      <c r="B30" s="2"/>
      <c r="C30" s="2" t="s">
        <v>24</v>
      </c>
      <c r="D30" s="2" t="s">
        <v>113</v>
      </c>
      <c r="E30" s="11">
        <v>368623900</v>
      </c>
      <c r="F30" s="20">
        <v>83.575999999999993</v>
      </c>
      <c r="G30" s="20">
        <v>83.575999999999993</v>
      </c>
      <c r="H30" s="18" t="s">
        <v>95</v>
      </c>
      <c r="I30" s="21" t="s">
        <v>94</v>
      </c>
    </row>
    <row r="31" spans="2:11">
      <c r="B31" s="2"/>
      <c r="C31" s="2" t="s">
        <v>25</v>
      </c>
      <c r="D31" s="2" t="s">
        <v>114</v>
      </c>
      <c r="E31" s="11">
        <v>55368700</v>
      </c>
      <c r="F31" s="20">
        <v>12.188000000000001</v>
      </c>
      <c r="G31" s="20">
        <v>12.188000000000001</v>
      </c>
      <c r="H31" s="18" t="s">
        <v>95</v>
      </c>
      <c r="I31" s="21" t="s">
        <v>94</v>
      </c>
    </row>
    <row r="32" spans="2:11">
      <c r="B32" s="2"/>
      <c r="C32" s="2" t="s">
        <v>26</v>
      </c>
      <c r="D32" s="2" t="s">
        <v>115</v>
      </c>
      <c r="E32" s="11">
        <v>89193300</v>
      </c>
      <c r="F32" s="20">
        <v>6.8920000000000003</v>
      </c>
      <c r="G32" s="20">
        <v>6.8920000000000003</v>
      </c>
      <c r="H32" s="18" t="s">
        <v>95</v>
      </c>
      <c r="I32" s="21" t="s">
        <v>94</v>
      </c>
    </row>
    <row r="33" spans="2:12">
      <c r="B33" s="2"/>
      <c r="C33" s="2" t="s">
        <v>27</v>
      </c>
      <c r="D33" s="27" t="s">
        <v>116</v>
      </c>
      <c r="E33" s="11">
        <v>68910000</v>
      </c>
      <c r="F33" s="20">
        <v>25.741</v>
      </c>
      <c r="G33" s="20">
        <v>25.741</v>
      </c>
      <c r="H33" s="18" t="s">
        <v>95</v>
      </c>
      <c r="I33" s="21" t="s">
        <v>94</v>
      </c>
    </row>
    <row r="34" spans="2:12">
      <c r="B34" s="2"/>
      <c r="C34" s="2" t="s">
        <v>28</v>
      </c>
      <c r="D34" s="27" t="s">
        <v>117</v>
      </c>
      <c r="E34" s="11">
        <v>251650000</v>
      </c>
      <c r="F34" s="20">
        <v>1</v>
      </c>
      <c r="G34" s="20">
        <v>1</v>
      </c>
      <c r="H34" s="18" t="s">
        <v>96</v>
      </c>
      <c r="I34" s="21" t="s">
        <v>94</v>
      </c>
    </row>
    <row r="35" spans="2:12">
      <c r="B35" s="24"/>
      <c r="C35" s="100" t="s">
        <v>19</v>
      </c>
      <c r="D35" s="101"/>
      <c r="E35" s="25">
        <f>SUM(E36:E45)</f>
        <v>760954100</v>
      </c>
      <c r="F35" s="26"/>
      <c r="G35" s="26"/>
      <c r="H35" s="26"/>
      <c r="I35" s="26" t="s">
        <v>94</v>
      </c>
      <c r="J35" s="29"/>
    </row>
    <row r="36" spans="2:12">
      <c r="B36" s="2"/>
      <c r="C36" s="2" t="s">
        <v>29</v>
      </c>
      <c r="D36" s="2" t="s">
        <v>118</v>
      </c>
      <c r="E36" s="11">
        <v>0</v>
      </c>
      <c r="F36" s="70">
        <v>0</v>
      </c>
      <c r="G36" s="70" t="s">
        <v>130</v>
      </c>
      <c r="H36" s="18" t="s">
        <v>98</v>
      </c>
      <c r="I36" s="21" t="s">
        <v>94</v>
      </c>
    </row>
    <row r="37" spans="2:12">
      <c r="B37" s="2"/>
      <c r="C37" s="2" t="s">
        <v>30</v>
      </c>
      <c r="D37" s="2" t="s">
        <v>119</v>
      </c>
      <c r="E37" s="11">
        <v>14000000</v>
      </c>
      <c r="F37" s="20">
        <v>3</v>
      </c>
      <c r="G37" s="20" t="s">
        <v>130</v>
      </c>
      <c r="H37" s="18" t="s">
        <v>98</v>
      </c>
      <c r="I37" s="21" t="s">
        <v>94</v>
      </c>
    </row>
    <row r="38" spans="2:12">
      <c r="B38" s="2"/>
      <c r="C38" s="2" t="s">
        <v>31</v>
      </c>
      <c r="D38" s="2" t="s">
        <v>120</v>
      </c>
      <c r="E38" s="11">
        <v>266140700</v>
      </c>
      <c r="F38" s="20">
        <v>173</v>
      </c>
      <c r="G38" s="20">
        <v>46</v>
      </c>
      <c r="H38" s="18" t="s">
        <v>98</v>
      </c>
      <c r="I38" s="21" t="s">
        <v>94</v>
      </c>
    </row>
    <row r="39" spans="2:12">
      <c r="B39" s="2"/>
      <c r="C39" s="2" t="s">
        <v>32</v>
      </c>
      <c r="D39" s="2" t="s">
        <v>121</v>
      </c>
      <c r="E39" s="11">
        <v>52050000</v>
      </c>
      <c r="F39" s="20">
        <v>6</v>
      </c>
      <c r="G39" s="20" t="s">
        <v>130</v>
      </c>
      <c r="H39" s="18" t="s">
        <v>98</v>
      </c>
      <c r="I39" s="21" t="s">
        <v>94</v>
      </c>
    </row>
    <row r="40" spans="2:12">
      <c r="B40" s="2"/>
      <c r="C40" s="2" t="s">
        <v>33</v>
      </c>
      <c r="D40" s="2" t="s">
        <v>122</v>
      </c>
      <c r="E40" s="11">
        <v>27400000</v>
      </c>
      <c r="F40" s="20">
        <v>4</v>
      </c>
      <c r="G40" s="20" t="s">
        <v>130</v>
      </c>
      <c r="H40" s="18" t="s">
        <v>98</v>
      </c>
      <c r="I40" s="21" t="s">
        <v>94</v>
      </c>
    </row>
    <row r="41" spans="2:12">
      <c r="B41" s="2"/>
      <c r="C41" s="2" t="s">
        <v>34</v>
      </c>
      <c r="D41" s="2" t="s">
        <v>123</v>
      </c>
      <c r="E41" s="11">
        <v>53550000</v>
      </c>
      <c r="F41" s="20">
        <v>17</v>
      </c>
      <c r="G41" s="20">
        <v>3</v>
      </c>
      <c r="H41" s="18" t="s">
        <v>98</v>
      </c>
      <c r="I41" s="21" t="s">
        <v>94</v>
      </c>
    </row>
    <row r="42" spans="2:12">
      <c r="B42" s="2"/>
      <c r="C42" s="2" t="s">
        <v>35</v>
      </c>
      <c r="D42" s="2" t="s">
        <v>124</v>
      </c>
      <c r="E42" s="11">
        <v>227522200</v>
      </c>
      <c r="F42" s="20">
        <v>160</v>
      </c>
      <c r="G42" s="20">
        <v>56</v>
      </c>
      <c r="H42" s="18" t="s">
        <v>98</v>
      </c>
      <c r="I42" s="21" t="s">
        <v>94</v>
      </c>
      <c r="L42" s="28"/>
    </row>
    <row r="43" spans="2:12">
      <c r="B43" s="2"/>
      <c r="C43" s="2" t="s">
        <v>36</v>
      </c>
      <c r="D43" s="2" t="s">
        <v>125</v>
      </c>
      <c r="E43" s="11">
        <v>114325000</v>
      </c>
      <c r="F43" s="20">
        <v>57</v>
      </c>
      <c r="G43" s="20">
        <v>23</v>
      </c>
      <c r="H43" s="18" t="s">
        <v>98</v>
      </c>
      <c r="I43" s="21" t="s">
        <v>94</v>
      </c>
      <c r="L43" s="28"/>
    </row>
    <row r="44" spans="2:12">
      <c r="B44" s="2"/>
      <c r="C44" s="2" t="s">
        <v>42</v>
      </c>
      <c r="D44" s="2" t="s">
        <v>126</v>
      </c>
      <c r="E44" s="11">
        <v>5966200</v>
      </c>
      <c r="F44" s="20">
        <v>2</v>
      </c>
      <c r="G44" s="20" t="s">
        <v>130</v>
      </c>
      <c r="H44" s="18" t="s">
        <v>98</v>
      </c>
      <c r="I44" s="21" t="s">
        <v>94</v>
      </c>
      <c r="L44" s="28"/>
    </row>
    <row r="45" spans="2:12">
      <c r="B45" s="2"/>
      <c r="C45" s="2" t="s">
        <v>43</v>
      </c>
      <c r="D45" s="2" t="s">
        <v>127</v>
      </c>
      <c r="E45" s="11">
        <v>0</v>
      </c>
      <c r="F45" s="70">
        <v>0</v>
      </c>
      <c r="G45" s="70" t="s">
        <v>130</v>
      </c>
      <c r="H45" s="18" t="s">
        <v>98</v>
      </c>
      <c r="I45" s="21" t="s">
        <v>94</v>
      </c>
      <c r="L45" s="28"/>
    </row>
    <row r="46" spans="2:12">
      <c r="B46" s="9"/>
      <c r="C46" s="10" t="s">
        <v>17</v>
      </c>
      <c r="D46" s="9"/>
      <c r="E46" s="12">
        <f>+E47</f>
        <v>252025000</v>
      </c>
      <c r="F46" s="19"/>
      <c r="G46" s="19"/>
      <c r="H46" s="19"/>
      <c r="I46" s="95" t="s">
        <v>94</v>
      </c>
    </row>
    <row r="47" spans="2:12">
      <c r="B47" s="2"/>
      <c r="C47" s="2" t="s">
        <v>14</v>
      </c>
      <c r="D47" s="5" t="s">
        <v>37</v>
      </c>
      <c r="E47" s="11">
        <f>+E48+E49</f>
        <v>252025000</v>
      </c>
      <c r="F47" s="20"/>
      <c r="G47" s="20"/>
      <c r="H47" s="18"/>
      <c r="I47" s="21" t="s">
        <v>94</v>
      </c>
    </row>
    <row r="48" spans="2:12">
      <c r="B48" s="2"/>
      <c r="C48" s="2" t="s">
        <v>21</v>
      </c>
      <c r="D48" s="5" t="s">
        <v>128</v>
      </c>
      <c r="E48" s="11">
        <v>149025000</v>
      </c>
      <c r="F48" s="20">
        <v>16.667000000000002</v>
      </c>
      <c r="G48" s="20">
        <v>16.667000000000002</v>
      </c>
      <c r="H48" s="18" t="s">
        <v>95</v>
      </c>
      <c r="I48" s="21" t="s">
        <v>94</v>
      </c>
    </row>
    <row r="49" spans="2:9">
      <c r="B49" s="2"/>
      <c r="C49" s="2" t="s">
        <v>21</v>
      </c>
      <c r="D49" s="5" t="s">
        <v>129</v>
      </c>
      <c r="E49" s="11">
        <v>103000000</v>
      </c>
      <c r="F49" s="20">
        <v>1</v>
      </c>
      <c r="G49" s="20">
        <v>1</v>
      </c>
      <c r="H49" s="18" t="s">
        <v>96</v>
      </c>
      <c r="I49" s="21" t="s">
        <v>94</v>
      </c>
    </row>
    <row r="51" spans="2:9">
      <c r="C51" s="102" t="s">
        <v>45</v>
      </c>
      <c r="D51" s="102"/>
    </row>
    <row r="52" spans="2:9">
      <c r="C52" s="99" t="s">
        <v>100</v>
      </c>
      <c r="D52" s="99"/>
      <c r="E52" s="99"/>
      <c r="F52" s="99"/>
      <c r="G52" s="99"/>
      <c r="H52" s="99"/>
      <c r="I52" s="99"/>
    </row>
    <row r="53" spans="2:9">
      <c r="C53" s="99"/>
      <c r="D53" s="99"/>
      <c r="E53" s="99"/>
      <c r="F53" s="99"/>
      <c r="G53" s="99"/>
      <c r="H53" s="99"/>
      <c r="I53" s="99"/>
    </row>
    <row r="54" spans="2:9">
      <c r="C54" s="99" t="s">
        <v>46</v>
      </c>
      <c r="D54" s="99"/>
      <c r="E54" s="99"/>
      <c r="F54" s="99"/>
      <c r="G54" s="99"/>
      <c r="H54" s="99"/>
      <c r="I54" s="99"/>
    </row>
    <row r="55" spans="2:9">
      <c r="C55" s="99" t="s">
        <v>101</v>
      </c>
      <c r="D55" s="99"/>
      <c r="E55" s="99"/>
      <c r="F55" s="99"/>
      <c r="G55" s="99"/>
      <c r="H55" s="99"/>
      <c r="I55" s="99"/>
    </row>
    <row r="56" spans="2:9">
      <c r="C56" s="99"/>
      <c r="D56" s="99"/>
      <c r="E56" s="99"/>
      <c r="F56" s="99"/>
      <c r="G56" s="99"/>
      <c r="H56" s="99"/>
      <c r="I56" s="99"/>
    </row>
    <row r="57" spans="2:9">
      <c r="C57" s="99"/>
      <c r="D57" s="99"/>
      <c r="E57" s="99"/>
      <c r="F57" s="99"/>
      <c r="G57" s="99"/>
      <c r="H57" s="99"/>
      <c r="I57" s="99"/>
    </row>
  </sheetData>
  <mergeCells count="13">
    <mergeCell ref="B1:D1"/>
    <mergeCell ref="B2:D2"/>
    <mergeCell ref="B8:D8"/>
    <mergeCell ref="F4:G4"/>
    <mergeCell ref="C55:I55"/>
    <mergeCell ref="C56:I56"/>
    <mergeCell ref="C57:I57"/>
    <mergeCell ref="C27:D27"/>
    <mergeCell ref="C35:D35"/>
    <mergeCell ref="C51:D51"/>
    <mergeCell ref="C52:I52"/>
    <mergeCell ref="C53:I53"/>
    <mergeCell ref="C54:I54"/>
  </mergeCells>
  <phoneticPr fontId="9" type="noConversion"/>
  <printOptions horizontalCentered="1"/>
  <pageMargins left="0.23622047244094491" right="0.23622047244094491" top="0.43307086614173229" bottom="0.35433070866141736" header="0.19685039370078741" footer="0.27559055118110237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DE209-344C-4197-9F32-FDB5E6F7CAFD}">
  <sheetPr>
    <tabColor rgb="FF92D050"/>
  </sheetPr>
  <dimension ref="A1:I59"/>
  <sheetViews>
    <sheetView zoomScaleNormal="100" zoomScaleSheetLayoutView="112" workbookViewId="0">
      <pane ySplit="7" topLeftCell="A8" activePane="bottomLeft" state="frozen"/>
      <selection pane="bottomLeft" activeCell="A3" sqref="A3:E3"/>
    </sheetView>
  </sheetViews>
  <sheetFormatPr defaultColWidth="9.140625" defaultRowHeight="24"/>
  <cols>
    <col min="1" max="1" width="86.42578125" style="32" customWidth="1"/>
    <col min="2" max="2" width="15.42578125" style="32" customWidth="1"/>
    <col min="3" max="3" width="14.7109375" style="32" customWidth="1"/>
    <col min="4" max="4" width="10.140625" style="32" customWidth="1"/>
    <col min="5" max="5" width="21.5703125" style="1" customWidth="1"/>
    <col min="6" max="16384" width="9.140625" style="32"/>
  </cols>
  <sheetData>
    <row r="1" spans="1:9" s="1" customFormat="1" ht="30.75" customHeight="1">
      <c r="A1" s="112" t="s">
        <v>134</v>
      </c>
      <c r="B1" s="112"/>
      <c r="C1" s="112"/>
      <c r="D1" s="112"/>
      <c r="E1" s="112"/>
    </row>
    <row r="2" spans="1:9" s="1" customFormat="1" ht="30.75" customHeight="1" thickBot="1">
      <c r="A2" s="117" t="s">
        <v>133</v>
      </c>
      <c r="B2" s="117"/>
      <c r="C2" s="117"/>
      <c r="D2" s="117"/>
      <c r="E2" s="117"/>
      <c r="F2" s="3"/>
      <c r="G2" s="3"/>
      <c r="H2" s="3"/>
      <c r="I2" s="3"/>
    </row>
    <row r="3" spans="1:9" ht="46.5" customHeight="1">
      <c r="A3" s="107" t="s">
        <v>132</v>
      </c>
      <c r="B3" s="107"/>
      <c r="C3" s="107"/>
      <c r="D3" s="107"/>
      <c r="E3" s="107"/>
    </row>
    <row r="4" spans="1:9" ht="18" customHeight="1" thickBot="1">
      <c r="C4" s="103" t="s">
        <v>48</v>
      </c>
      <c r="D4" s="103"/>
      <c r="E4" s="3"/>
    </row>
    <row r="5" spans="1:9" ht="21" customHeight="1">
      <c r="A5" s="104" t="s">
        <v>49</v>
      </c>
      <c r="B5" s="76" t="s">
        <v>50</v>
      </c>
      <c r="C5" s="76" t="s">
        <v>51</v>
      </c>
      <c r="D5" s="76" t="s">
        <v>52</v>
      </c>
      <c r="E5" s="104" t="s">
        <v>44</v>
      </c>
    </row>
    <row r="6" spans="1:9" ht="23.45" customHeight="1">
      <c r="A6" s="105"/>
      <c r="B6" s="77" t="s">
        <v>53</v>
      </c>
      <c r="C6" s="77" t="s">
        <v>102</v>
      </c>
      <c r="D6" s="77" t="s">
        <v>54</v>
      </c>
      <c r="E6" s="105"/>
    </row>
    <row r="7" spans="1:9" ht="24.6" customHeight="1">
      <c r="A7" s="106"/>
      <c r="B7" s="78" t="s">
        <v>55</v>
      </c>
      <c r="C7" s="78" t="s">
        <v>55</v>
      </c>
      <c r="D7" s="79"/>
      <c r="E7" s="106"/>
    </row>
    <row r="8" spans="1:9" ht="26.25" customHeight="1">
      <c r="A8" s="81" t="s">
        <v>56</v>
      </c>
      <c r="B8" s="82">
        <f>+B9</f>
        <v>959.13980000000004</v>
      </c>
      <c r="C8" s="82">
        <f>+C9</f>
        <v>707.32334121000008</v>
      </c>
      <c r="D8" s="83">
        <f t="shared" ref="D8:D49" si="0">+C8/B8*100</f>
        <v>73.745593834183509</v>
      </c>
      <c r="E8" s="95" t="s">
        <v>94</v>
      </c>
    </row>
    <row r="9" spans="1:9" ht="25.5" customHeight="1">
      <c r="A9" s="84" t="s">
        <v>57</v>
      </c>
      <c r="B9" s="85">
        <v>959.13980000000004</v>
      </c>
      <c r="C9" s="85">
        <v>707.32334121000008</v>
      </c>
      <c r="D9" s="86">
        <f t="shared" si="0"/>
        <v>73.745593834183509</v>
      </c>
      <c r="E9" s="21" t="s">
        <v>94</v>
      </c>
    </row>
    <row r="10" spans="1:9" ht="26.25" customHeight="1">
      <c r="A10" s="81" t="s">
        <v>7</v>
      </c>
      <c r="B10" s="82">
        <f>+B11+B13+B17+B21</f>
        <v>7640.7426999999989</v>
      </c>
      <c r="C10" s="82">
        <f>+C11+C13+C17+C21</f>
        <v>2555.07864195</v>
      </c>
      <c r="D10" s="83">
        <f t="shared" si="0"/>
        <v>33.440186933005876</v>
      </c>
      <c r="E10" s="95" t="s">
        <v>94</v>
      </c>
    </row>
    <row r="11" spans="1:9" ht="25.5" customHeight="1">
      <c r="A11" s="87" t="s">
        <v>58</v>
      </c>
      <c r="B11" s="88">
        <f>SUM(B12)</f>
        <v>2.0087999999999999</v>
      </c>
      <c r="C11" s="88">
        <f>SUM(C12)</f>
        <v>1.1370168</v>
      </c>
      <c r="D11" s="89">
        <f t="shared" si="0"/>
        <v>56.60179211469535</v>
      </c>
      <c r="E11" s="21" t="s">
        <v>94</v>
      </c>
    </row>
    <row r="12" spans="1:9" ht="25.5" customHeight="1">
      <c r="A12" s="84" t="s">
        <v>59</v>
      </c>
      <c r="B12" s="85">
        <v>2.0087999999999999</v>
      </c>
      <c r="C12" s="85">
        <v>1.1370168</v>
      </c>
      <c r="D12" s="86">
        <f t="shared" si="0"/>
        <v>56.60179211469535</v>
      </c>
      <c r="E12" s="21" t="s">
        <v>94</v>
      </c>
    </row>
    <row r="13" spans="1:9" ht="25.5" customHeight="1">
      <c r="A13" s="87" t="s">
        <v>60</v>
      </c>
      <c r="B13" s="88">
        <f>SUM(B14:B16)</f>
        <v>675.70029999999997</v>
      </c>
      <c r="C13" s="88">
        <f>SUM(C14:C16)</f>
        <v>188.31440000000001</v>
      </c>
      <c r="D13" s="89">
        <f t="shared" si="0"/>
        <v>27.869515523376272</v>
      </c>
      <c r="E13" s="21" t="s">
        <v>94</v>
      </c>
    </row>
    <row r="14" spans="1:9" ht="25.5" customHeight="1">
      <c r="A14" s="84" t="s">
        <v>61</v>
      </c>
      <c r="B14" s="85">
        <v>238.0686</v>
      </c>
      <c r="C14" s="85">
        <f>136.4093+4</f>
        <v>140.4093</v>
      </c>
      <c r="D14" s="86">
        <f t="shared" si="0"/>
        <v>58.978504515085149</v>
      </c>
      <c r="E14" s="21" t="s">
        <v>94</v>
      </c>
    </row>
    <row r="15" spans="1:9" ht="25.5" customHeight="1">
      <c r="A15" s="84" t="s">
        <v>62</v>
      </c>
      <c r="B15" s="85">
        <v>172.41449999999998</v>
      </c>
      <c r="C15" s="85">
        <f>11.755+2.6272</f>
        <v>14.382200000000001</v>
      </c>
      <c r="D15" s="86">
        <f t="shared" si="0"/>
        <v>8.3416417992686238</v>
      </c>
      <c r="E15" s="21" t="s">
        <v>94</v>
      </c>
    </row>
    <row r="16" spans="1:9" ht="25.5" customHeight="1">
      <c r="A16" s="84" t="s">
        <v>63</v>
      </c>
      <c r="B16" s="85">
        <v>265.21719999999999</v>
      </c>
      <c r="C16" s="85">
        <v>33.5229</v>
      </c>
      <c r="D16" s="86">
        <f t="shared" si="0"/>
        <v>12.639791084439473</v>
      </c>
      <c r="E16" s="21" t="s">
        <v>94</v>
      </c>
    </row>
    <row r="17" spans="1:5" ht="25.5" customHeight="1">
      <c r="A17" s="87" t="s">
        <v>64</v>
      </c>
      <c r="B17" s="88">
        <f>SUM(B18:B20)</f>
        <v>5315.7579999999998</v>
      </c>
      <c r="C17" s="88">
        <f>SUM(C18:C20)</f>
        <v>1752.90442515</v>
      </c>
      <c r="D17" s="89">
        <f t="shared" si="0"/>
        <v>32.975625021868943</v>
      </c>
      <c r="E17" s="21" t="s">
        <v>94</v>
      </c>
    </row>
    <row r="18" spans="1:5" ht="25.5" customHeight="1">
      <c r="A18" s="84" t="s">
        <v>65</v>
      </c>
      <c r="B18" s="85">
        <v>5193.5288</v>
      </c>
      <c r="C18" s="85">
        <f>1297.2367+379.598</f>
        <v>1676.8346999999999</v>
      </c>
      <c r="D18" s="86">
        <f t="shared" si="0"/>
        <v>32.287001084888558</v>
      </c>
      <c r="E18" s="21" t="s">
        <v>94</v>
      </c>
    </row>
    <row r="19" spans="1:5" ht="25.5" customHeight="1">
      <c r="A19" s="84" t="s">
        <v>66</v>
      </c>
      <c r="B19" s="85">
        <v>66.665999999999997</v>
      </c>
      <c r="C19" s="85">
        <v>23.0046</v>
      </c>
      <c r="D19" s="86">
        <f t="shared" si="0"/>
        <v>34.507245072450729</v>
      </c>
      <c r="E19" s="21" t="s">
        <v>94</v>
      </c>
    </row>
    <row r="20" spans="1:5" ht="25.5" customHeight="1">
      <c r="A20" s="84" t="s">
        <v>67</v>
      </c>
      <c r="B20" s="85">
        <v>55.563199999999995</v>
      </c>
      <c r="C20" s="85">
        <v>53.06512515</v>
      </c>
      <c r="D20" s="86">
        <f t="shared" si="0"/>
        <v>95.504083908054255</v>
      </c>
      <c r="E20" s="21" t="s">
        <v>94</v>
      </c>
    </row>
    <row r="21" spans="1:5" ht="25.5" customHeight="1">
      <c r="A21" s="87" t="s">
        <v>68</v>
      </c>
      <c r="B21" s="88">
        <f>SUM(B22:B23)</f>
        <v>1647.275599999999</v>
      </c>
      <c r="C21" s="88">
        <f>SUM(C22:C23)</f>
        <v>612.72279999999989</v>
      </c>
      <c r="D21" s="89">
        <f t="shared" si="0"/>
        <v>37.196131600565217</v>
      </c>
      <c r="E21" s="21" t="s">
        <v>94</v>
      </c>
    </row>
    <row r="22" spans="1:5" ht="25.5" customHeight="1">
      <c r="A22" s="84" t="s">
        <v>69</v>
      </c>
      <c r="B22" s="85">
        <v>1584.4774999999991</v>
      </c>
      <c r="C22" s="85">
        <f>448.8375+137.5803</f>
        <v>586.41779999999994</v>
      </c>
      <c r="D22" s="86">
        <f t="shared" si="0"/>
        <v>37.010168967372543</v>
      </c>
      <c r="E22" s="21" t="s">
        <v>94</v>
      </c>
    </row>
    <row r="23" spans="1:5" ht="25.5" customHeight="1">
      <c r="A23" s="84" t="s">
        <v>70</v>
      </c>
      <c r="B23" s="85">
        <v>62.798100000000005</v>
      </c>
      <c r="C23" s="85">
        <v>26.305</v>
      </c>
      <c r="D23" s="86">
        <f t="shared" si="0"/>
        <v>41.888209993614453</v>
      </c>
      <c r="E23" s="21" t="s">
        <v>94</v>
      </c>
    </row>
    <row r="24" spans="1:5" ht="26.25" customHeight="1">
      <c r="A24" s="81" t="s">
        <v>39</v>
      </c>
      <c r="B24" s="82">
        <f>+B25</f>
        <v>42.26</v>
      </c>
      <c r="C24" s="82">
        <f>+C25</f>
        <v>40.854111689999996</v>
      </c>
      <c r="D24" s="83">
        <f t="shared" si="0"/>
        <v>96.673241102697588</v>
      </c>
      <c r="E24" s="95" t="s">
        <v>94</v>
      </c>
    </row>
    <row r="25" spans="1:5" ht="27" customHeight="1">
      <c r="A25" s="84" t="s">
        <v>71</v>
      </c>
      <c r="B25" s="85">
        <v>42.26</v>
      </c>
      <c r="C25" s="85">
        <v>40.854111689999996</v>
      </c>
      <c r="D25" s="86">
        <f t="shared" si="0"/>
        <v>96.673241102697588</v>
      </c>
      <c r="E25" s="21" t="s">
        <v>94</v>
      </c>
    </row>
    <row r="26" spans="1:5" ht="26.25" customHeight="1">
      <c r="A26" s="81" t="s">
        <v>16</v>
      </c>
      <c r="B26" s="82">
        <f>+B27</f>
        <v>230.56190000000001</v>
      </c>
      <c r="C26" s="82">
        <f>+C27</f>
        <v>181.61760000000001</v>
      </c>
      <c r="D26" s="83">
        <f t="shared" si="0"/>
        <v>78.771731148988621</v>
      </c>
      <c r="E26" s="95" t="s">
        <v>94</v>
      </c>
    </row>
    <row r="27" spans="1:5" ht="26.25" customHeight="1">
      <c r="A27" s="90" t="s">
        <v>72</v>
      </c>
      <c r="B27" s="85">
        <v>230.56190000000001</v>
      </c>
      <c r="C27" s="85">
        <v>181.61760000000001</v>
      </c>
      <c r="D27" s="86">
        <f t="shared" si="0"/>
        <v>78.771731148988621</v>
      </c>
      <c r="E27" s="21" t="s">
        <v>94</v>
      </c>
    </row>
    <row r="28" spans="1:5" ht="26.25" customHeight="1">
      <c r="A28" s="81" t="s">
        <v>20</v>
      </c>
      <c r="B28" s="82">
        <f>+B29+B37</f>
        <v>2314.2759000000001</v>
      </c>
      <c r="C28" s="82">
        <f>+C29+C37</f>
        <v>982.39170000000001</v>
      </c>
      <c r="D28" s="83">
        <f t="shared" si="0"/>
        <v>42.449204090143269</v>
      </c>
      <c r="E28" s="95" t="s">
        <v>94</v>
      </c>
    </row>
    <row r="29" spans="1:5" ht="24" customHeight="1">
      <c r="A29" s="87" t="s">
        <v>73</v>
      </c>
      <c r="B29" s="88">
        <f>SUM(B30:B36)</f>
        <v>1553.3217999999999</v>
      </c>
      <c r="C29" s="88">
        <f>SUM(C30:C36)</f>
        <v>779.15300000000002</v>
      </c>
      <c r="D29" s="89">
        <f t="shared" si="0"/>
        <v>50.160436813543733</v>
      </c>
      <c r="E29" s="21" t="s">
        <v>94</v>
      </c>
    </row>
    <row r="30" spans="1:5" ht="24" customHeight="1">
      <c r="A30" s="84" t="s">
        <v>74</v>
      </c>
      <c r="B30" s="85">
        <v>436.3734</v>
      </c>
      <c r="C30" s="85">
        <f>312.6642+5.564</f>
        <v>318.22820000000002</v>
      </c>
      <c r="D30" s="86">
        <f t="shared" si="0"/>
        <v>72.925664121598615</v>
      </c>
      <c r="E30" s="21" t="s">
        <v>94</v>
      </c>
    </row>
    <row r="31" spans="1:5" ht="24" customHeight="1">
      <c r="A31" s="84" t="s">
        <v>75</v>
      </c>
      <c r="B31" s="85">
        <v>283.20249999999993</v>
      </c>
      <c r="C31" s="85">
        <v>5.7685000000000004</v>
      </c>
      <c r="D31" s="86">
        <f t="shared" si="0"/>
        <v>2.0368817365665919</v>
      </c>
      <c r="E31" s="21" t="s">
        <v>94</v>
      </c>
    </row>
    <row r="32" spans="1:5" ht="24" customHeight="1">
      <c r="A32" s="84" t="s">
        <v>76</v>
      </c>
      <c r="B32" s="85">
        <v>368.62389999999999</v>
      </c>
      <c r="C32" s="85">
        <v>175.73570000000001</v>
      </c>
      <c r="D32" s="86">
        <f t="shared" si="0"/>
        <v>47.673441684057927</v>
      </c>
      <c r="E32" s="21" t="s">
        <v>94</v>
      </c>
    </row>
    <row r="33" spans="1:5" ht="24" customHeight="1">
      <c r="A33" s="84" t="s">
        <v>77</v>
      </c>
      <c r="B33" s="85">
        <v>55.368699999999997</v>
      </c>
      <c r="C33" s="85">
        <v>34.658799999999999</v>
      </c>
      <c r="D33" s="86">
        <f t="shared" si="0"/>
        <v>62.596376653235495</v>
      </c>
      <c r="E33" s="21" t="s">
        <v>94</v>
      </c>
    </row>
    <row r="34" spans="1:5" ht="24" customHeight="1">
      <c r="A34" s="84" t="s">
        <v>78</v>
      </c>
      <c r="B34" s="85">
        <v>89.193299999999994</v>
      </c>
      <c r="C34" s="85">
        <v>0.93369999999999997</v>
      </c>
      <c r="D34" s="86">
        <f t="shared" si="0"/>
        <v>1.0468275083442367</v>
      </c>
      <c r="E34" s="21" t="s">
        <v>94</v>
      </c>
    </row>
    <row r="35" spans="1:5" ht="24" customHeight="1">
      <c r="A35" s="84" t="s">
        <v>79</v>
      </c>
      <c r="B35" s="85">
        <v>68.91</v>
      </c>
      <c r="C35" s="85">
        <v>36.349199999999996</v>
      </c>
      <c r="D35" s="86">
        <f t="shared" si="0"/>
        <v>52.748802786242919</v>
      </c>
      <c r="E35" s="21" t="s">
        <v>94</v>
      </c>
    </row>
    <row r="36" spans="1:5" ht="24" customHeight="1">
      <c r="A36" s="84" t="s">
        <v>80</v>
      </c>
      <c r="B36" s="85">
        <v>251.65</v>
      </c>
      <c r="C36" s="85">
        <v>207.47890000000001</v>
      </c>
      <c r="D36" s="86">
        <f t="shared" si="0"/>
        <v>82.447407113053856</v>
      </c>
      <c r="E36" s="21" t="s">
        <v>94</v>
      </c>
    </row>
    <row r="37" spans="1:5" ht="24" customHeight="1">
      <c r="A37" s="87" t="s">
        <v>81</v>
      </c>
      <c r="B37" s="88">
        <f>SUM(B38:B47)</f>
        <v>760.95410000000004</v>
      </c>
      <c r="C37" s="88">
        <f>SUM(C38:C47)</f>
        <v>203.23869999999999</v>
      </c>
      <c r="D37" s="89">
        <f t="shared" si="0"/>
        <v>26.708404619936992</v>
      </c>
      <c r="E37" s="21" t="s">
        <v>94</v>
      </c>
    </row>
    <row r="38" spans="1:5" ht="24" customHeight="1">
      <c r="A38" s="84" t="s">
        <v>82</v>
      </c>
      <c r="B38" s="91">
        <v>0</v>
      </c>
      <c r="C38" s="91">
        <v>0</v>
      </c>
      <c r="D38" s="86">
        <v>0</v>
      </c>
      <c r="E38" s="21" t="s">
        <v>94</v>
      </c>
    </row>
    <row r="39" spans="1:5" ht="24" customHeight="1">
      <c r="A39" s="84" t="s">
        <v>83</v>
      </c>
      <c r="B39" s="85">
        <v>14</v>
      </c>
      <c r="C39" s="85">
        <f>2.0985+5</f>
        <v>7.0984999999999996</v>
      </c>
      <c r="D39" s="86">
        <f t="shared" si="0"/>
        <v>50.703571428571422</v>
      </c>
      <c r="E39" s="21" t="s">
        <v>94</v>
      </c>
    </row>
    <row r="40" spans="1:5" ht="24" customHeight="1">
      <c r="A40" s="84" t="s">
        <v>84</v>
      </c>
      <c r="B40" s="85">
        <v>266.14069999999998</v>
      </c>
      <c r="C40" s="85">
        <v>56.613999999999997</v>
      </c>
      <c r="D40" s="86">
        <f t="shared" si="0"/>
        <v>21.272206768825662</v>
      </c>
      <c r="E40" s="21" t="s">
        <v>94</v>
      </c>
    </row>
    <row r="41" spans="1:5" ht="24" customHeight="1">
      <c r="A41" s="84" t="s">
        <v>85</v>
      </c>
      <c r="B41" s="85">
        <v>52.05</v>
      </c>
      <c r="C41" s="85">
        <f>2.9462+10.0165+10</f>
        <v>22.962700000000002</v>
      </c>
      <c r="D41" s="86">
        <f t="shared" si="0"/>
        <v>44.116618635926997</v>
      </c>
      <c r="E41" s="21" t="s">
        <v>94</v>
      </c>
    </row>
    <row r="42" spans="1:5" ht="24" customHeight="1">
      <c r="A42" s="84" t="s">
        <v>86</v>
      </c>
      <c r="B42" s="85">
        <v>27.4</v>
      </c>
      <c r="C42" s="91">
        <v>0</v>
      </c>
      <c r="D42" s="86">
        <f t="shared" si="0"/>
        <v>0</v>
      </c>
      <c r="E42" s="21" t="s">
        <v>94</v>
      </c>
    </row>
    <row r="43" spans="1:5" ht="24" customHeight="1">
      <c r="A43" s="84" t="s">
        <v>87</v>
      </c>
      <c r="B43" s="85">
        <v>53.55</v>
      </c>
      <c r="C43" s="85">
        <f>3.4893+10.0165</f>
        <v>13.505800000000001</v>
      </c>
      <c r="D43" s="86">
        <f t="shared" si="0"/>
        <v>25.220915032679741</v>
      </c>
      <c r="E43" s="21" t="s">
        <v>94</v>
      </c>
    </row>
    <row r="44" spans="1:5" ht="24" customHeight="1">
      <c r="A44" s="84" t="s">
        <v>88</v>
      </c>
      <c r="B44" s="85">
        <v>227.5222</v>
      </c>
      <c r="C44" s="85">
        <f>47.8835+20</f>
        <v>67.883499999999998</v>
      </c>
      <c r="D44" s="86">
        <f t="shared" si="0"/>
        <v>29.835989630901949</v>
      </c>
      <c r="E44" s="21" t="s">
        <v>94</v>
      </c>
    </row>
    <row r="45" spans="1:5" ht="24" customHeight="1">
      <c r="A45" s="84" t="s">
        <v>89</v>
      </c>
      <c r="B45" s="85">
        <v>114.325</v>
      </c>
      <c r="C45" s="85">
        <f>30.108+5.0662</f>
        <v>35.174199999999999</v>
      </c>
      <c r="D45" s="86">
        <f t="shared" si="0"/>
        <v>30.766848895692107</v>
      </c>
      <c r="E45" s="21" t="s">
        <v>94</v>
      </c>
    </row>
    <row r="46" spans="1:5" ht="24" customHeight="1">
      <c r="A46" s="84" t="s">
        <v>90</v>
      </c>
      <c r="B46" s="85">
        <v>5.9661999999999997</v>
      </c>
      <c r="C46" s="91">
        <v>0</v>
      </c>
      <c r="D46" s="86">
        <f t="shared" si="0"/>
        <v>0</v>
      </c>
      <c r="E46" s="21" t="s">
        <v>94</v>
      </c>
    </row>
    <row r="47" spans="1:5" ht="24" customHeight="1">
      <c r="A47" s="84" t="s">
        <v>91</v>
      </c>
      <c r="B47" s="91">
        <v>0</v>
      </c>
      <c r="C47" s="91">
        <v>0</v>
      </c>
      <c r="D47" s="86">
        <v>0</v>
      </c>
      <c r="E47" s="21" t="s">
        <v>94</v>
      </c>
    </row>
    <row r="48" spans="1:5" ht="26.25" customHeight="1">
      <c r="A48" s="81" t="s">
        <v>17</v>
      </c>
      <c r="B48" s="82">
        <f>+B49</f>
        <v>252.02500000000001</v>
      </c>
      <c r="C48" s="82">
        <f>+C49</f>
        <v>187.99029999999999</v>
      </c>
      <c r="D48" s="83">
        <f t="shared" si="0"/>
        <v>74.591925404225762</v>
      </c>
      <c r="E48" s="95" t="s">
        <v>94</v>
      </c>
    </row>
    <row r="49" spans="1:6" ht="26.25" customHeight="1">
      <c r="A49" s="90" t="s">
        <v>92</v>
      </c>
      <c r="B49" s="85">
        <v>252.02500000000001</v>
      </c>
      <c r="C49" s="85">
        <v>187.99029999999999</v>
      </c>
      <c r="D49" s="86">
        <f t="shared" si="0"/>
        <v>74.591925404225762</v>
      </c>
      <c r="E49" s="21" t="s">
        <v>94</v>
      </c>
    </row>
    <row r="50" spans="1:6" ht="26.25" customHeight="1">
      <c r="A50" s="92" t="s">
        <v>4</v>
      </c>
      <c r="B50" s="93">
        <f>+B48+B28+B26+B24+B10+B8</f>
        <v>11439.005300000001</v>
      </c>
      <c r="C50" s="93">
        <f>+C48+C28+C26+C24+C10+C8</f>
        <v>4655.2556948500005</v>
      </c>
      <c r="D50" s="94">
        <f>+C50/B50*100</f>
        <v>40.696333053102087</v>
      </c>
      <c r="E50" s="93"/>
    </row>
    <row r="51" spans="1:6" ht="10.9" customHeight="1">
      <c r="E51" s="80"/>
    </row>
    <row r="52" spans="1:6">
      <c r="A52" s="102" t="s">
        <v>45</v>
      </c>
      <c r="B52" s="102"/>
      <c r="C52" s="1"/>
      <c r="D52" s="1"/>
      <c r="F52" s="1"/>
    </row>
    <row r="53" spans="1:6">
      <c r="A53" s="99" t="s">
        <v>100</v>
      </c>
      <c r="B53" s="99"/>
      <c r="C53" s="99"/>
      <c r="D53" s="99"/>
      <c r="E53" s="99"/>
      <c r="F53" s="99"/>
    </row>
    <row r="54" spans="1:6" ht="7.9" customHeight="1">
      <c r="A54" s="31"/>
      <c r="B54" s="31"/>
      <c r="C54" s="31"/>
      <c r="D54" s="31"/>
      <c r="E54" s="31"/>
      <c r="F54" s="31"/>
    </row>
    <row r="55" spans="1:6">
      <c r="A55" s="99" t="s">
        <v>46</v>
      </c>
      <c r="B55" s="99"/>
      <c r="C55" s="99"/>
      <c r="D55" s="99"/>
      <c r="E55" s="99"/>
      <c r="F55" s="99"/>
    </row>
    <row r="56" spans="1:6">
      <c r="A56" s="99" t="s">
        <v>101</v>
      </c>
      <c r="B56" s="99"/>
      <c r="C56" s="99"/>
      <c r="D56" s="99"/>
      <c r="E56" s="99"/>
      <c r="F56" s="99"/>
    </row>
    <row r="57" spans="1:6" ht="21.75">
      <c r="E57" s="32"/>
    </row>
    <row r="58" spans="1:6" ht="21.75">
      <c r="E58" s="32"/>
    </row>
    <row r="59" spans="1:6" ht="21.75">
      <c r="E59" s="32"/>
    </row>
  </sheetData>
  <mergeCells count="10">
    <mergeCell ref="A3:E3"/>
    <mergeCell ref="A1:E1"/>
    <mergeCell ref="A2:E2"/>
    <mergeCell ref="A55:F55"/>
    <mergeCell ref="A56:F56"/>
    <mergeCell ref="A53:F53"/>
    <mergeCell ref="C4:D4"/>
    <mergeCell ref="A5:A7"/>
    <mergeCell ref="E5:E7"/>
    <mergeCell ref="A52:B52"/>
  </mergeCells>
  <pageMargins left="1.0236220472440944" right="0.15748031496062992" top="0.35433070866141736" bottom="0.31496062992125984" header="0.23622047244094491" footer="0.19685039370078741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2BFD6-D729-45F6-A04E-1282A0D076C3}">
  <sheetPr>
    <tabColor rgb="FF92D050"/>
  </sheetPr>
  <dimension ref="A1:J50"/>
  <sheetViews>
    <sheetView zoomScale="112" zoomScaleNormal="112" zoomScaleSheetLayoutView="112" workbookViewId="0">
      <pane ySplit="5" topLeftCell="A48" activePane="bottomLeft" state="frozen"/>
      <selection pane="bottomLeft" activeCell="A6" sqref="A6"/>
    </sheetView>
  </sheetViews>
  <sheetFormatPr defaultColWidth="9.140625" defaultRowHeight="21.75"/>
  <cols>
    <col min="1" max="1" width="86.42578125" style="32" customWidth="1"/>
    <col min="2" max="2" width="15.42578125" style="32" customWidth="1"/>
    <col min="3" max="3" width="14.7109375" style="32" customWidth="1"/>
    <col min="4" max="4" width="10.140625" style="32" customWidth="1"/>
    <col min="5" max="5" width="19.5703125" style="32" customWidth="1"/>
    <col min="6" max="6" width="16.85546875" style="32" customWidth="1"/>
    <col min="7" max="7" width="19.5703125" style="32" customWidth="1"/>
    <col min="8" max="8" width="16.7109375" style="32" customWidth="1"/>
    <col min="9" max="9" width="15.7109375" style="32" customWidth="1"/>
    <col min="10" max="10" width="12.5703125" style="32" customWidth="1"/>
    <col min="11" max="16384" width="9.140625" style="32"/>
  </cols>
  <sheetData>
    <row r="1" spans="1:10" ht="48" customHeight="1">
      <c r="A1" s="108" t="s">
        <v>47</v>
      </c>
      <c r="B1" s="108"/>
      <c r="C1" s="108"/>
      <c r="D1" s="108"/>
    </row>
    <row r="2" spans="1:10" ht="19.5" customHeight="1">
      <c r="C2" s="103" t="s">
        <v>48</v>
      </c>
      <c r="D2" s="103"/>
    </row>
    <row r="3" spans="1:10" ht="24">
      <c r="A3" s="109" t="s">
        <v>49</v>
      </c>
      <c r="B3" s="60" t="s">
        <v>50</v>
      </c>
      <c r="C3" s="60" t="s">
        <v>51</v>
      </c>
      <c r="D3" s="60" t="s">
        <v>52</v>
      </c>
    </row>
    <row r="4" spans="1:10" ht="24">
      <c r="A4" s="110"/>
      <c r="B4" s="61" t="s">
        <v>53</v>
      </c>
      <c r="C4" s="61" t="s">
        <v>93</v>
      </c>
      <c r="D4" s="61" t="s">
        <v>54</v>
      </c>
    </row>
    <row r="5" spans="1:10" ht="24">
      <c r="A5" s="111"/>
      <c r="B5" s="62" t="s">
        <v>55</v>
      </c>
      <c r="C5" s="62" t="s">
        <v>55</v>
      </c>
      <c r="D5" s="63"/>
    </row>
    <row r="6" spans="1:10" ht="26.25" customHeight="1">
      <c r="A6" s="64" t="s">
        <v>56</v>
      </c>
      <c r="B6" s="65"/>
      <c r="C6" s="65"/>
      <c r="D6" s="66"/>
      <c r="I6" s="33"/>
    </row>
    <row r="7" spans="1:10" ht="25.5" customHeight="1">
      <c r="A7" s="34" t="s">
        <v>57</v>
      </c>
      <c r="B7" s="35"/>
      <c r="C7" s="35"/>
      <c r="D7" s="36"/>
      <c r="F7" s="37"/>
      <c r="G7" s="38"/>
      <c r="H7" s="39"/>
      <c r="I7" s="33"/>
    </row>
    <row r="8" spans="1:10" ht="26.25" customHeight="1">
      <c r="A8" s="64" t="s">
        <v>7</v>
      </c>
      <c r="B8" s="65"/>
      <c r="C8" s="65"/>
      <c r="D8" s="66"/>
      <c r="E8" s="38"/>
      <c r="F8" s="37"/>
      <c r="G8" s="38"/>
      <c r="H8" s="39"/>
      <c r="I8" s="40"/>
      <c r="J8" s="39"/>
    </row>
    <row r="9" spans="1:10" ht="25.5" customHeight="1">
      <c r="A9" s="41" t="s">
        <v>58</v>
      </c>
      <c r="B9" s="42"/>
      <c r="C9" s="42"/>
      <c r="D9" s="43"/>
      <c r="E9" s="44"/>
      <c r="F9" s="37"/>
      <c r="G9" s="38"/>
      <c r="H9" s="39"/>
      <c r="J9" s="39"/>
    </row>
    <row r="10" spans="1:10" ht="25.5" customHeight="1">
      <c r="A10" s="34" t="s">
        <v>59</v>
      </c>
      <c r="B10" s="35"/>
      <c r="C10" s="35"/>
      <c r="D10" s="36"/>
      <c r="E10" s="45"/>
      <c r="F10" s="37"/>
      <c r="G10" s="38"/>
      <c r="H10" s="40"/>
    </row>
    <row r="11" spans="1:10" ht="25.5" customHeight="1">
      <c r="A11" s="41" t="s">
        <v>60</v>
      </c>
      <c r="B11" s="42"/>
      <c r="C11" s="42"/>
      <c r="D11" s="43"/>
      <c r="E11" s="45"/>
      <c r="F11" s="46"/>
      <c r="G11" s="38"/>
      <c r="H11" s="39"/>
      <c r="I11" s="39"/>
    </row>
    <row r="12" spans="1:10" ht="25.5" customHeight="1">
      <c r="A12" s="34" t="s">
        <v>61</v>
      </c>
      <c r="B12" s="35"/>
      <c r="C12" s="35"/>
      <c r="D12" s="36"/>
      <c r="E12" s="38"/>
      <c r="F12" s="37"/>
      <c r="G12" s="38"/>
      <c r="H12" s="39"/>
      <c r="I12" s="33"/>
    </row>
    <row r="13" spans="1:10" ht="25.5" customHeight="1">
      <c r="A13" s="34" t="s">
        <v>62</v>
      </c>
      <c r="B13" s="35"/>
      <c r="C13" s="35"/>
      <c r="D13" s="36"/>
      <c r="E13" s="33"/>
      <c r="F13" s="40"/>
      <c r="G13" s="38"/>
      <c r="H13" s="40"/>
      <c r="I13" s="38"/>
      <c r="J13" s="39"/>
    </row>
    <row r="14" spans="1:10" ht="25.5" customHeight="1">
      <c r="A14" s="34" t="s">
        <v>63</v>
      </c>
      <c r="B14" s="35"/>
      <c r="C14" s="35"/>
      <c r="D14" s="36"/>
      <c r="F14" s="37"/>
      <c r="G14" s="38"/>
      <c r="H14" s="38"/>
      <c r="I14" s="40"/>
      <c r="J14" s="39"/>
    </row>
    <row r="15" spans="1:10" ht="25.5" customHeight="1">
      <c r="A15" s="41" t="s">
        <v>64</v>
      </c>
      <c r="B15" s="42"/>
      <c r="C15" s="42"/>
      <c r="D15" s="43"/>
      <c r="E15" s="45"/>
      <c r="F15" s="37"/>
      <c r="G15" s="38"/>
      <c r="H15" s="45"/>
      <c r="I15" s="40"/>
      <c r="J15" s="39"/>
    </row>
    <row r="16" spans="1:10" ht="25.5" customHeight="1">
      <c r="A16" s="34" t="s">
        <v>65</v>
      </c>
      <c r="B16" s="35"/>
      <c r="C16" s="35"/>
      <c r="D16" s="36"/>
      <c r="E16" s="45"/>
      <c r="F16" s="37"/>
      <c r="G16" s="38"/>
      <c r="H16" s="47"/>
      <c r="I16" s="37"/>
      <c r="J16" s="39"/>
    </row>
    <row r="17" spans="1:10" ht="25.5" customHeight="1">
      <c r="A17" s="34" t="s">
        <v>66</v>
      </c>
      <c r="B17" s="35"/>
      <c r="C17" s="35"/>
      <c r="D17" s="36"/>
      <c r="E17" s="48"/>
      <c r="F17" s="40"/>
      <c r="G17" s="38"/>
      <c r="H17" s="39"/>
      <c r="I17" s="37"/>
      <c r="J17" s="39"/>
    </row>
    <row r="18" spans="1:10" ht="25.5" customHeight="1">
      <c r="A18" s="34" t="s">
        <v>67</v>
      </c>
      <c r="B18" s="35"/>
      <c r="C18" s="35"/>
      <c r="D18" s="36"/>
      <c r="F18" s="37"/>
      <c r="G18" s="38"/>
      <c r="H18" s="39"/>
      <c r="I18" s="37"/>
      <c r="J18" s="39"/>
    </row>
    <row r="19" spans="1:10" ht="25.5" customHeight="1">
      <c r="A19" s="41" t="s">
        <v>68</v>
      </c>
      <c r="B19" s="42"/>
      <c r="C19" s="42"/>
      <c r="D19" s="43"/>
      <c r="E19" s="45"/>
      <c r="F19" s="37"/>
      <c r="G19" s="38"/>
      <c r="H19" s="49"/>
    </row>
    <row r="20" spans="1:10" ht="25.5" customHeight="1">
      <c r="A20" s="34" t="s">
        <v>69</v>
      </c>
      <c r="B20" s="35"/>
      <c r="C20" s="35"/>
      <c r="D20" s="36"/>
      <c r="E20" s="50"/>
      <c r="F20" s="37"/>
      <c r="G20" s="38"/>
      <c r="H20" s="51"/>
    </row>
    <row r="21" spans="1:10" ht="25.5" customHeight="1">
      <c r="A21" s="34" t="s">
        <v>70</v>
      </c>
      <c r="B21" s="35"/>
      <c r="C21" s="35"/>
      <c r="D21" s="36"/>
      <c r="F21" s="37"/>
      <c r="G21" s="38"/>
      <c r="H21" s="39"/>
    </row>
    <row r="22" spans="1:10" ht="26.25" customHeight="1">
      <c r="A22" s="64" t="s">
        <v>39</v>
      </c>
      <c r="B22" s="65"/>
      <c r="C22" s="65"/>
      <c r="D22" s="66"/>
      <c r="F22" s="37"/>
      <c r="G22" s="38"/>
    </row>
    <row r="23" spans="1:10" ht="27" customHeight="1">
      <c r="A23" s="34" t="s">
        <v>71</v>
      </c>
      <c r="B23" s="35"/>
      <c r="C23" s="35"/>
      <c r="D23" s="36"/>
      <c r="E23" s="48"/>
      <c r="F23" s="37"/>
      <c r="G23" s="38"/>
    </row>
    <row r="24" spans="1:10" ht="26.25" customHeight="1">
      <c r="A24" s="64" t="s">
        <v>16</v>
      </c>
      <c r="B24" s="65"/>
      <c r="C24" s="65"/>
      <c r="D24" s="66"/>
      <c r="F24" s="37"/>
      <c r="G24" s="38"/>
    </row>
    <row r="25" spans="1:10" ht="26.25" customHeight="1">
      <c r="A25" s="52" t="s">
        <v>72</v>
      </c>
      <c r="B25" s="53"/>
      <c r="C25" s="35"/>
      <c r="D25" s="36"/>
      <c r="F25" s="37"/>
      <c r="G25" s="38"/>
    </row>
    <row r="26" spans="1:10" ht="26.25" customHeight="1">
      <c r="A26" s="64" t="s">
        <v>20</v>
      </c>
      <c r="B26" s="65"/>
      <c r="C26" s="65"/>
      <c r="D26" s="66"/>
      <c r="E26" s="38"/>
      <c r="F26" s="37"/>
      <c r="G26" s="38"/>
      <c r="H26" s="45"/>
      <c r="I26" s="45"/>
    </row>
    <row r="27" spans="1:10" ht="24" customHeight="1">
      <c r="A27" s="41" t="s">
        <v>73</v>
      </c>
      <c r="B27" s="42"/>
      <c r="C27" s="42"/>
      <c r="D27" s="43"/>
      <c r="E27" s="38"/>
      <c r="F27" s="37"/>
      <c r="G27" s="38"/>
      <c r="H27" s="54"/>
    </row>
    <row r="28" spans="1:10" ht="24" customHeight="1">
      <c r="A28" s="34" t="s">
        <v>74</v>
      </c>
      <c r="B28" s="35"/>
      <c r="C28" s="35"/>
      <c r="D28" s="36"/>
      <c r="F28" s="37"/>
      <c r="G28" s="38"/>
      <c r="H28" s="55"/>
      <c r="I28" s="49"/>
    </row>
    <row r="29" spans="1:10" ht="24" customHeight="1">
      <c r="A29" s="34" t="s">
        <v>75</v>
      </c>
      <c r="B29" s="35"/>
      <c r="C29" s="35"/>
      <c r="D29" s="36"/>
      <c r="F29" s="37"/>
      <c r="G29" s="38"/>
    </row>
    <row r="30" spans="1:10" ht="24" customHeight="1">
      <c r="A30" s="34" t="s">
        <v>76</v>
      </c>
      <c r="B30" s="35"/>
      <c r="C30" s="35"/>
      <c r="D30" s="36"/>
      <c r="F30" s="37"/>
      <c r="G30" s="38"/>
    </row>
    <row r="31" spans="1:10" ht="24" customHeight="1">
      <c r="A31" s="34" t="s">
        <v>77</v>
      </c>
      <c r="B31" s="35"/>
      <c r="C31" s="35"/>
      <c r="D31" s="36"/>
      <c r="F31" s="37"/>
      <c r="G31" s="38"/>
    </row>
    <row r="32" spans="1:10" ht="24" customHeight="1">
      <c r="A32" s="34" t="s">
        <v>78</v>
      </c>
      <c r="B32" s="35"/>
      <c r="C32" s="35"/>
      <c r="D32" s="36"/>
      <c r="F32" s="37"/>
      <c r="G32" s="38"/>
    </row>
    <row r="33" spans="1:7" ht="24" customHeight="1">
      <c r="A33" s="34" t="s">
        <v>79</v>
      </c>
      <c r="B33" s="35"/>
      <c r="C33" s="35"/>
      <c r="D33" s="36"/>
      <c r="F33" s="37"/>
      <c r="G33" s="38"/>
    </row>
    <row r="34" spans="1:7" ht="24" customHeight="1">
      <c r="A34" s="34" t="s">
        <v>80</v>
      </c>
      <c r="B34" s="35"/>
      <c r="C34" s="35"/>
      <c r="D34" s="36"/>
      <c r="F34" s="37"/>
      <c r="G34" s="38"/>
    </row>
    <row r="35" spans="1:7" ht="24" customHeight="1">
      <c r="A35" s="41" t="s">
        <v>81</v>
      </c>
      <c r="B35" s="42"/>
      <c r="C35" s="42"/>
      <c r="D35" s="43"/>
      <c r="E35" s="39"/>
      <c r="F35" s="37"/>
      <c r="G35" s="38"/>
    </row>
    <row r="36" spans="1:7" ht="24" customHeight="1">
      <c r="A36" s="34" t="s">
        <v>82</v>
      </c>
      <c r="B36" s="35"/>
      <c r="C36" s="35"/>
      <c r="D36" s="36"/>
      <c r="F36" s="37"/>
      <c r="G36" s="38"/>
    </row>
    <row r="37" spans="1:7" ht="24" customHeight="1">
      <c r="A37" s="34" t="s">
        <v>83</v>
      </c>
      <c r="B37" s="35"/>
      <c r="C37" s="35"/>
      <c r="D37" s="36"/>
      <c r="E37" s="48"/>
      <c r="F37" s="37"/>
      <c r="G37" s="38"/>
    </row>
    <row r="38" spans="1:7" ht="24" customHeight="1">
      <c r="A38" s="34" t="s">
        <v>84</v>
      </c>
      <c r="B38" s="35"/>
      <c r="C38" s="35"/>
      <c r="D38" s="36"/>
      <c r="F38" s="37"/>
      <c r="G38" s="38"/>
    </row>
    <row r="39" spans="1:7" ht="24" customHeight="1">
      <c r="A39" s="34" t="s">
        <v>85</v>
      </c>
      <c r="B39" s="35"/>
      <c r="C39" s="35"/>
      <c r="D39" s="36"/>
      <c r="F39" s="37"/>
      <c r="G39" s="38"/>
    </row>
    <row r="40" spans="1:7" ht="24" customHeight="1">
      <c r="A40" s="34" t="s">
        <v>86</v>
      </c>
      <c r="B40" s="35"/>
      <c r="C40" s="35"/>
      <c r="D40" s="36"/>
      <c r="F40" s="37"/>
      <c r="G40" s="38"/>
    </row>
    <row r="41" spans="1:7" ht="24" customHeight="1">
      <c r="A41" s="34" t="s">
        <v>87</v>
      </c>
      <c r="B41" s="35"/>
      <c r="C41" s="35"/>
      <c r="D41" s="36"/>
      <c r="F41" s="37"/>
      <c r="G41" s="38"/>
    </row>
    <row r="42" spans="1:7" ht="24" customHeight="1">
      <c r="A42" s="34" t="s">
        <v>88</v>
      </c>
      <c r="B42" s="35"/>
      <c r="C42" s="35"/>
      <c r="D42" s="36"/>
      <c r="F42" s="37"/>
      <c r="G42" s="38"/>
    </row>
    <row r="43" spans="1:7" ht="24" customHeight="1">
      <c r="A43" s="34" t="s">
        <v>89</v>
      </c>
      <c r="B43" s="35"/>
      <c r="C43" s="35"/>
      <c r="D43" s="36"/>
      <c r="F43" s="37"/>
      <c r="G43" s="38"/>
    </row>
    <row r="44" spans="1:7" ht="24" customHeight="1">
      <c r="A44" s="34" t="s">
        <v>90</v>
      </c>
      <c r="B44" s="35"/>
      <c r="C44" s="35"/>
      <c r="D44" s="36"/>
      <c r="F44" s="37"/>
      <c r="G44" s="38"/>
    </row>
    <row r="45" spans="1:7" ht="24" customHeight="1">
      <c r="A45" s="34" t="s">
        <v>91</v>
      </c>
      <c r="B45" s="35"/>
      <c r="C45" s="35"/>
      <c r="D45" s="36"/>
      <c r="F45" s="37"/>
      <c r="G45" s="38"/>
    </row>
    <row r="46" spans="1:7" ht="26.25" customHeight="1">
      <c r="A46" s="64" t="s">
        <v>17</v>
      </c>
      <c r="B46" s="65"/>
      <c r="C46" s="65"/>
      <c r="D46" s="66"/>
      <c r="F46" s="37"/>
      <c r="G46" s="38"/>
    </row>
    <row r="47" spans="1:7" ht="26.25" customHeight="1">
      <c r="A47" s="52" t="s">
        <v>92</v>
      </c>
      <c r="B47" s="53"/>
      <c r="C47" s="35"/>
      <c r="D47" s="36"/>
      <c r="F47" s="56"/>
      <c r="G47" s="55"/>
    </row>
    <row r="48" spans="1:7" ht="26.25" customHeight="1">
      <c r="A48" s="67" t="s">
        <v>4</v>
      </c>
      <c r="B48" s="68"/>
      <c r="C48" s="68"/>
      <c r="D48" s="69"/>
      <c r="E48" s="55"/>
      <c r="F48" s="57"/>
      <c r="G48" s="58"/>
    </row>
    <row r="49" spans="2:6">
      <c r="E49" s="40"/>
      <c r="F49" s="40"/>
    </row>
    <row r="50" spans="2:6">
      <c r="B50" s="45"/>
      <c r="E50" s="59"/>
    </row>
  </sheetData>
  <mergeCells count="3">
    <mergeCell ref="A1:D1"/>
    <mergeCell ref="C2:D2"/>
    <mergeCell ref="A3:A5"/>
  </mergeCells>
  <pageMargins left="1.0236220472440944" right="0.15748031496062992" top="0.35433070866141736" bottom="0.31496062992125984" header="0.27559055118110237" footer="0.19685039370078741"/>
  <pageSetup paperSize="9" scale="95" orientation="landscape" r:id="rId1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2C1F7-F894-42E0-8BDE-F4840D250BEC}">
  <dimension ref="B2:G12"/>
  <sheetViews>
    <sheetView zoomScale="112" zoomScaleNormal="112" workbookViewId="0">
      <selection activeCell="B6" sqref="B6:G6"/>
    </sheetView>
  </sheetViews>
  <sheetFormatPr defaultColWidth="9.140625" defaultRowHeight="24"/>
  <cols>
    <col min="1" max="1" width="4.7109375" style="1" customWidth="1"/>
    <col min="2" max="2" width="13.140625" style="1" customWidth="1"/>
    <col min="3" max="3" width="72.28515625" style="1" customWidth="1"/>
    <col min="4" max="4" width="20.42578125" style="1" customWidth="1"/>
    <col min="5" max="5" width="12.7109375" style="1" customWidth="1"/>
    <col min="6" max="6" width="8.5703125" style="1" customWidth="1"/>
    <col min="7" max="7" width="19.42578125" style="1" customWidth="1"/>
    <col min="8" max="8" width="13.85546875" style="1" bestFit="1" customWidth="1"/>
    <col min="9" max="16384" width="9.140625" style="1"/>
  </cols>
  <sheetData>
    <row r="2" spans="2:7">
      <c r="B2" s="102" t="s">
        <v>45</v>
      </c>
      <c r="C2" s="102"/>
    </row>
    <row r="3" spans="2:7">
      <c r="B3" s="99"/>
      <c r="C3" s="99"/>
      <c r="D3" s="99"/>
      <c r="E3" s="99"/>
      <c r="F3" s="99"/>
      <c r="G3" s="99"/>
    </row>
    <row r="4" spans="2:7">
      <c r="B4" s="99"/>
      <c r="C4" s="99"/>
      <c r="D4" s="99"/>
      <c r="E4" s="99"/>
      <c r="F4" s="99"/>
      <c r="G4" s="99"/>
    </row>
    <row r="5" spans="2:7">
      <c r="B5" s="99"/>
      <c r="C5" s="99"/>
      <c r="D5" s="99"/>
      <c r="E5" s="99"/>
      <c r="F5" s="99"/>
      <c r="G5" s="99"/>
    </row>
    <row r="6" spans="2:7">
      <c r="B6" s="99"/>
      <c r="C6" s="99"/>
      <c r="D6" s="99"/>
      <c r="E6" s="99"/>
      <c r="F6" s="99"/>
      <c r="G6" s="99"/>
    </row>
    <row r="7" spans="2:7">
      <c r="B7" s="99"/>
      <c r="C7" s="99"/>
      <c r="D7" s="99"/>
      <c r="E7" s="99"/>
      <c r="F7" s="99"/>
      <c r="G7" s="99"/>
    </row>
    <row r="8" spans="2:7">
      <c r="B8" s="31"/>
      <c r="C8" s="31"/>
      <c r="D8" s="31"/>
      <c r="E8" s="31"/>
      <c r="F8" s="31"/>
      <c r="G8" s="31"/>
    </row>
    <row r="9" spans="2:7">
      <c r="B9" s="99" t="s">
        <v>46</v>
      </c>
      <c r="C9" s="99"/>
      <c r="D9" s="99"/>
      <c r="E9" s="99"/>
      <c r="F9" s="99"/>
      <c r="G9" s="99"/>
    </row>
    <row r="10" spans="2:7">
      <c r="B10" s="99"/>
      <c r="C10" s="99"/>
      <c r="D10" s="99"/>
      <c r="E10" s="99"/>
      <c r="F10" s="99"/>
      <c r="G10" s="99"/>
    </row>
    <row r="11" spans="2:7">
      <c r="B11" s="99"/>
      <c r="C11" s="99"/>
      <c r="D11" s="99"/>
      <c r="E11" s="99"/>
      <c r="F11" s="99"/>
      <c r="G11" s="99"/>
    </row>
    <row r="12" spans="2:7">
      <c r="B12" s="99"/>
      <c r="C12" s="99"/>
      <c r="D12" s="99"/>
      <c r="E12" s="99"/>
      <c r="F12" s="99"/>
      <c r="G12" s="99"/>
    </row>
  </sheetData>
  <mergeCells count="10">
    <mergeCell ref="B12:G12"/>
    <mergeCell ref="B2:C2"/>
    <mergeCell ref="B3:G3"/>
    <mergeCell ref="B4:G4"/>
    <mergeCell ref="B5:G5"/>
    <mergeCell ref="B6:G6"/>
    <mergeCell ref="B7:G7"/>
    <mergeCell ref="B9:G9"/>
    <mergeCell ref="B10:G10"/>
    <mergeCell ref="B11:G11"/>
  </mergeCells>
  <pageMargins left="0.82677165354330717" right="0.23622047244094491" top="0.31496062992125984" bottom="0.35433070866141736" header="0.19685039370078741" footer="0.27559055118110237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แผนและผลการดำเนินงาน 31 มี.ค.67</vt:lpstr>
      <vt:lpstr>แผนและผลการเบิกจ่าย 31มี.ค.67)</vt:lpstr>
      <vt:lpstr>เบิกจ่าย65 (31 มี.ค.67)</vt:lpstr>
      <vt:lpstr>ปัญหา</vt:lpstr>
      <vt:lpstr>'เบิกจ่าย65 (31 มี.ค.67)'!Print_Titles</vt:lpstr>
      <vt:lpstr>'แผนและผลการเบิกจ่าย 31มี.ค.67)'!Print_Titles</vt:lpstr>
      <vt:lpstr>'แผนและผลการดำเนินงาน 31 มี.ค.67'!Print_Titles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Teerapat Riamsri</cp:lastModifiedBy>
  <cp:lastPrinted>2024-04-23T03:52:54Z</cp:lastPrinted>
  <dcterms:created xsi:type="dcterms:W3CDTF">2020-07-16T07:19:53Z</dcterms:created>
  <dcterms:modified xsi:type="dcterms:W3CDTF">2024-04-26T08:15:37Z</dcterms:modified>
</cp:coreProperties>
</file>